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10800"/>
  </bookViews>
  <sheets>
    <sheet name="All" sheetId="1" r:id="rId1"/>
    <sheet name="Char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M3" i="1"/>
  <c r="K144" i="1"/>
  <c r="K193" i="1"/>
  <c r="K75" i="1" l="1"/>
  <c r="K74" i="1"/>
  <c r="K70" i="1"/>
  <c r="K69" i="1"/>
  <c r="K44" i="1"/>
  <c r="K39" i="1"/>
  <c r="K38" i="1"/>
  <c r="K37" i="1"/>
  <c r="K36" i="1"/>
  <c r="K35" i="1"/>
  <c r="K34" i="1"/>
  <c r="K31" i="1"/>
  <c r="K30" i="1"/>
  <c r="K29" i="1"/>
  <c r="K28" i="1"/>
  <c r="K25" i="1"/>
  <c r="K24" i="1"/>
  <c r="K23" i="1"/>
  <c r="K26" i="1"/>
  <c r="K218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215" i="1"/>
  <c r="L215" i="1"/>
  <c r="J215" i="1"/>
  <c r="H216" i="1"/>
  <c r="H215" i="1"/>
  <c r="K2" i="1"/>
  <c r="K27" i="1"/>
  <c r="K46" i="1"/>
  <c r="K45" i="1"/>
  <c r="K215" i="1" l="1"/>
  <c r="K138" i="1"/>
  <c r="K137" i="1"/>
  <c r="K136" i="1"/>
  <c r="K135" i="1"/>
  <c r="K134" i="1"/>
  <c r="K140" i="1"/>
  <c r="K143" i="1"/>
  <c r="K142" i="1"/>
  <c r="K133" i="1"/>
  <c r="M192" i="1" l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13" i="1"/>
  <c r="M112" i="1"/>
  <c r="M111" i="1"/>
  <c r="M110" i="1"/>
  <c r="M109" i="1"/>
  <c r="M108" i="1"/>
  <c r="M107" i="1"/>
  <c r="M106" i="1"/>
  <c r="K139" i="1"/>
  <c r="K77" i="1"/>
  <c r="K127" i="1"/>
  <c r="K32" i="1"/>
  <c r="K128" i="1"/>
  <c r="K141" i="1"/>
  <c r="K132" i="1"/>
  <c r="K131" i="1"/>
  <c r="K130" i="1"/>
  <c r="K12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6" i="1"/>
  <c r="K73" i="1"/>
  <c r="K72" i="1"/>
  <c r="K71" i="1"/>
  <c r="K47" i="1"/>
  <c r="K51" i="1"/>
  <c r="K5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49" i="1"/>
  <c r="K48" i="1"/>
  <c r="K33" i="1"/>
  <c r="H219" i="1" l="1"/>
  <c r="H217" i="1" l="1"/>
  <c r="C17" i="2" l="1"/>
  <c r="C24" i="2"/>
  <c r="C23" i="2"/>
  <c r="C22" i="2"/>
  <c r="C21" i="2"/>
  <c r="C20" i="2"/>
  <c r="C19" i="2"/>
  <c r="C18" i="2"/>
  <c r="B9" i="2"/>
  <c r="D8" i="2"/>
  <c r="D7" i="2"/>
  <c r="D9" i="2"/>
  <c r="D6" i="2"/>
  <c r="D5" i="2"/>
  <c r="D4" i="2"/>
  <c r="D3" i="2"/>
  <c r="D2" i="2"/>
  <c r="B8" i="2"/>
  <c r="C8" i="2" s="1"/>
  <c r="B7" i="2"/>
  <c r="C7" i="2" s="1"/>
  <c r="B6" i="2"/>
  <c r="B5" i="2"/>
  <c r="B4" i="2"/>
  <c r="B3" i="2"/>
  <c r="B2" i="2"/>
  <c r="C4" i="2" l="1"/>
  <c r="C3" i="2"/>
  <c r="C2" i="2"/>
  <c r="C6" i="2"/>
  <c r="C9" i="2"/>
  <c r="C5" i="2"/>
  <c r="C25" i="2"/>
  <c r="D20" i="2" s="1"/>
  <c r="K40" i="1"/>
  <c r="K42" i="1"/>
  <c r="K41" i="1"/>
  <c r="K43" i="1"/>
  <c r="D24" i="2" l="1"/>
  <c r="D21" i="2"/>
  <c r="D17" i="2"/>
  <c r="D23" i="2"/>
  <c r="D22" i="2"/>
  <c r="D19" i="2"/>
  <c r="D18" i="2"/>
  <c r="K219" i="1" l="1"/>
  <c r="K220" i="1" l="1"/>
</calcChain>
</file>

<file path=xl/sharedStrings.xml><?xml version="1.0" encoding="utf-8"?>
<sst xmlns="http://schemas.openxmlformats.org/spreadsheetml/2006/main" count="1827" uniqueCount="275">
  <si>
    <t>STUDENT</t>
  </si>
  <si>
    <t>STUDENTS</t>
  </si>
  <si>
    <t>ASP 10</t>
  </si>
  <si>
    <t>MUSIC</t>
  </si>
  <si>
    <t>GATEWAY</t>
  </si>
  <si>
    <t>E-4100</t>
  </si>
  <si>
    <t>P4,2.4GHZ,80G,512M</t>
  </si>
  <si>
    <t>No</t>
  </si>
  <si>
    <t>FACULTY</t>
  </si>
  <si>
    <t>TONER, J</t>
  </si>
  <si>
    <t>ASP 2</t>
  </si>
  <si>
    <t>ENGLISH</t>
  </si>
  <si>
    <t>P4,2.4GHZ,256,80G</t>
  </si>
  <si>
    <t>CARTER, J</t>
  </si>
  <si>
    <t>ASP 3</t>
  </si>
  <si>
    <t>HARRIS, R</t>
  </si>
  <si>
    <t>ASP 4</t>
  </si>
  <si>
    <t>CLASSIFIED</t>
  </si>
  <si>
    <t>HOSP MGMT</t>
  </si>
  <si>
    <t>ASP 7</t>
  </si>
  <si>
    <t>P4,2.6GHZ,80G,256M</t>
  </si>
  <si>
    <t>GARRETT, V</t>
  </si>
  <si>
    <t>BUC 1</t>
  </si>
  <si>
    <t>BUSINESS</t>
  </si>
  <si>
    <t>BARTON, R</t>
  </si>
  <si>
    <t>BUC 2</t>
  </si>
  <si>
    <t>E-4620D</t>
  </si>
  <si>
    <t>CORE2DUO,2.66GHZ,250G,2G</t>
  </si>
  <si>
    <t>CLASSROOM</t>
  </si>
  <si>
    <t>INSTRUCTOR</t>
  </si>
  <si>
    <t>BUC 3</t>
  </si>
  <si>
    <t>M460E</t>
  </si>
  <si>
    <t>LAP,1.86GHZ,1G,80G</t>
  </si>
  <si>
    <t>Yes</t>
  </si>
  <si>
    <t>BUC 4</t>
  </si>
  <si>
    <t>E-4100C</t>
  </si>
  <si>
    <t>P4,2.8GHZ,80G,256M</t>
  </si>
  <si>
    <t>TROLIER, T</t>
  </si>
  <si>
    <t>CED 11</t>
  </si>
  <si>
    <t>PSYCHO</t>
  </si>
  <si>
    <t>TED BIRD COUNSELOR</t>
  </si>
  <si>
    <t>CED 4</t>
  </si>
  <si>
    <t>COUNS</t>
  </si>
  <si>
    <t>CHRISTENSEN, K</t>
  </si>
  <si>
    <t>CED 6</t>
  </si>
  <si>
    <t>COMP SCI</t>
  </si>
  <si>
    <t>E-4300</t>
  </si>
  <si>
    <t>P4,3GHZ,512M,80G</t>
  </si>
  <si>
    <t>WATTERSON, S</t>
  </si>
  <si>
    <t>EMS</t>
  </si>
  <si>
    <t>P4,2.8GHZ,80G,512M</t>
  </si>
  <si>
    <t>HILL, M</t>
  </si>
  <si>
    <t>CED 9</t>
  </si>
  <si>
    <t>SLO OFFICE</t>
  </si>
  <si>
    <t>DOG 2</t>
  </si>
  <si>
    <t>SLO</t>
  </si>
  <si>
    <t>E-6100-C</t>
  </si>
  <si>
    <t>P4,3GHZ,1G,250G</t>
  </si>
  <si>
    <t>FIR 1</t>
  </si>
  <si>
    <t>DELL</t>
  </si>
  <si>
    <t>OPTIPLEX 780</t>
  </si>
  <si>
    <t>CORE2DUO,3.33GHZ,1TB,4G</t>
  </si>
  <si>
    <t>EARTH SCI</t>
  </si>
  <si>
    <t>CORE2QUAD,2.4GHZ,250G,4G</t>
  </si>
  <si>
    <t>AV</t>
  </si>
  <si>
    <t>FIR 2</t>
  </si>
  <si>
    <t>DISTANCE ED</t>
  </si>
  <si>
    <t>P4,3.0GHZ,80G,512M</t>
  </si>
  <si>
    <t>FIR 3</t>
  </si>
  <si>
    <t>TECH / MEDIA</t>
  </si>
  <si>
    <t>E-475M</t>
  </si>
  <si>
    <t>LAP,CORE2DUO,2.2GHZ,2G,120G</t>
  </si>
  <si>
    <t>COLON, M</t>
  </si>
  <si>
    <t>FIR 3B</t>
  </si>
  <si>
    <t>E-4500D</t>
  </si>
  <si>
    <t>P4,3.2GHZ,1G,160G</t>
  </si>
  <si>
    <t>CAVAGNARO, A</t>
  </si>
  <si>
    <t>FIR 3C</t>
  </si>
  <si>
    <t>MATH</t>
  </si>
  <si>
    <t>BLANSIT, L</t>
  </si>
  <si>
    <t>FIR 4A</t>
  </si>
  <si>
    <t>E-6420</t>
  </si>
  <si>
    <t>CORE2DUO,2.13GHZ,2G,160G</t>
  </si>
  <si>
    <t>SERVER</t>
  </si>
  <si>
    <t>C-FILE01 SERVER</t>
  </si>
  <si>
    <t>FIR 4R</t>
  </si>
  <si>
    <t>SC1420</t>
  </si>
  <si>
    <t>SERVER,2.8GHZ,1M,500G</t>
  </si>
  <si>
    <t>PHI THETA KAPPA</t>
  </si>
  <si>
    <t>FIR 6</t>
  </si>
  <si>
    <t>CAMPANA, L</t>
  </si>
  <si>
    <t>NURSE</t>
  </si>
  <si>
    <t>CAMPANA, L ASST</t>
  </si>
  <si>
    <t>VONEPPS, L</t>
  </si>
  <si>
    <t>LAP,PM,1.86GHZ,1G,80G</t>
  </si>
  <si>
    <t>BONAVIA, C</t>
  </si>
  <si>
    <t>LANDESS, M</t>
  </si>
  <si>
    <t>LEAMY, J</t>
  </si>
  <si>
    <t>MADRONE</t>
  </si>
  <si>
    <t>AUTO TECH</t>
  </si>
  <si>
    <t>ANDAL, E</t>
  </si>
  <si>
    <t>BART, M</t>
  </si>
  <si>
    <t>ANDAL, E (Upstairs)</t>
  </si>
  <si>
    <t>BART, M (Upstairs)</t>
  </si>
  <si>
    <t>AUTO BODY INSTR</t>
  </si>
  <si>
    <t>MAH</t>
  </si>
  <si>
    <t>P4,2.4GHZ,80G,256M</t>
  </si>
  <si>
    <t>MAN 12</t>
  </si>
  <si>
    <t>INSTR</t>
  </si>
  <si>
    <t>MAN 14</t>
  </si>
  <si>
    <t>COUNSELING</t>
  </si>
  <si>
    <t>SPRAGUE, A</t>
  </si>
  <si>
    <t>MAN 15B</t>
  </si>
  <si>
    <t>TRIO</t>
  </si>
  <si>
    <t>P4,3GHZ,80G,1G</t>
  </si>
  <si>
    <t>MAN 17</t>
  </si>
  <si>
    <t>CAREER CTR</t>
  </si>
  <si>
    <t>TRIO PART TIMERS</t>
  </si>
  <si>
    <t>MAN 17D</t>
  </si>
  <si>
    <t>E-4160D</t>
  </si>
  <si>
    <t>CORE2DUO,2.13GHZ,80G,1G</t>
  </si>
  <si>
    <t>COUNSELORS</t>
  </si>
  <si>
    <t>MAN 17F</t>
  </si>
  <si>
    <t>CREIGHTON, E</t>
  </si>
  <si>
    <t>MAN 18-2</t>
  </si>
  <si>
    <t>AAC</t>
  </si>
  <si>
    <t>E-4610D</t>
  </si>
  <si>
    <t>CORE2DUO,2.13GHZ,1G,80G</t>
  </si>
  <si>
    <t>JOHNSTON, C</t>
  </si>
  <si>
    <t>BAKER, C</t>
  </si>
  <si>
    <t>MAN 18-3</t>
  </si>
  <si>
    <t>DSPS</t>
  </si>
  <si>
    <t>CORE2DUO,1.86GHZ,80G,1G</t>
  </si>
  <si>
    <t>FA</t>
  </si>
  <si>
    <t>JORDISON, S (2nd pc)</t>
  </si>
  <si>
    <t>MAN 18E</t>
  </si>
  <si>
    <t>GROLLE, F</t>
  </si>
  <si>
    <t>MAN 18K</t>
  </si>
  <si>
    <t>P4,3GHZ,1G,80G</t>
  </si>
  <si>
    <t>ZAHARIAS, D</t>
  </si>
  <si>
    <t>MAN 1E</t>
  </si>
  <si>
    <t>FOOD SVCS</t>
  </si>
  <si>
    <t>STAFF</t>
  </si>
  <si>
    <t>MAN 3A</t>
  </si>
  <si>
    <t>HOSP MGMT ADJUNCT</t>
  </si>
  <si>
    <t>MAN 3C</t>
  </si>
  <si>
    <t>C-DSPS SERVER</t>
  </si>
  <si>
    <t>MAN 5</t>
  </si>
  <si>
    <t>EOPS</t>
  </si>
  <si>
    <t>POWEREDGE 1900</t>
  </si>
  <si>
    <t>SERVER,CORE2DUO,2GHZ,2G,320G</t>
  </si>
  <si>
    <t>CCMANZAN1 SERVER</t>
  </si>
  <si>
    <t>POWEREDGE SC1420</t>
  </si>
  <si>
    <t>SERVER, DUAL 3.0GHZ SCREAMER</t>
  </si>
  <si>
    <t>IPHC1 SERVER</t>
  </si>
  <si>
    <t>RIEN, N</t>
  </si>
  <si>
    <t>OAK 11A</t>
  </si>
  <si>
    <t>HHP</t>
  </si>
  <si>
    <t>ASST BBALL COACHES</t>
  </si>
  <si>
    <t>HHP ADJUNCT</t>
  </si>
  <si>
    <t>OAK 11B</t>
  </si>
  <si>
    <t>OSTERHOUT, JENNIFER</t>
  </si>
  <si>
    <t>OAK 11C</t>
  </si>
  <si>
    <t>P4,2.6GHZ,1G,80G</t>
  </si>
  <si>
    <t>JUAREZ, R</t>
  </si>
  <si>
    <t>OAK 11D</t>
  </si>
  <si>
    <t>YACOVETTI, K</t>
  </si>
  <si>
    <t>OAK 11E</t>
  </si>
  <si>
    <t>BIGELOW, J</t>
  </si>
  <si>
    <t>OAK 11F</t>
  </si>
  <si>
    <t>OAK 11J</t>
  </si>
  <si>
    <t>KENNA, K</t>
  </si>
  <si>
    <t>OAK 18A</t>
  </si>
  <si>
    <t>MANN, T</t>
  </si>
  <si>
    <t>OAK 19</t>
  </si>
  <si>
    <t>EMS ADJUNCT</t>
  </si>
  <si>
    <t>OAK 8</t>
  </si>
  <si>
    <t>OAK 9</t>
  </si>
  <si>
    <t>PSC</t>
  </si>
  <si>
    <t>FIRE SCI</t>
  </si>
  <si>
    <t>P4,3GHZ,80G,512M</t>
  </si>
  <si>
    <t>GROUNDS</t>
  </si>
  <si>
    <t>REC</t>
  </si>
  <si>
    <t>RED 3</t>
  </si>
  <si>
    <t>DOHERTY, J</t>
  </si>
  <si>
    <t>RED 6</t>
  </si>
  <si>
    <t>RED 8</t>
  </si>
  <si>
    <t>CHEMISTRY</t>
  </si>
  <si>
    <t>CATALOGING</t>
  </si>
  <si>
    <t>TAM 113</t>
  </si>
  <si>
    <t>LIBRARY</t>
  </si>
  <si>
    <t>MGMT</t>
  </si>
  <si>
    <t>DEMOSS, B</t>
  </si>
  <si>
    <t>TAM 208</t>
  </si>
  <si>
    <t>PRECISION T3400</t>
  </si>
  <si>
    <t>CORE2QUAD,2.4GHZ,4G,250G</t>
  </si>
  <si>
    <t>ADJUNCT FACULTY</t>
  </si>
  <si>
    <t>TAM 209</t>
  </si>
  <si>
    <t>JOHNSON, T</t>
  </si>
  <si>
    <t>TAM 210</t>
  </si>
  <si>
    <t>HISTORY</t>
  </si>
  <si>
    <t>SOTO, M</t>
  </si>
  <si>
    <t>TAM 214</t>
  </si>
  <si>
    <t>ELIZONDO, T</t>
  </si>
  <si>
    <t>TAM 215</t>
  </si>
  <si>
    <t>SPEECH</t>
  </si>
  <si>
    <t>HAMILTON, T</t>
  </si>
  <si>
    <t>TAM 216</t>
  </si>
  <si>
    <t>CLARKE, P</t>
  </si>
  <si>
    <t>TAM 217</t>
  </si>
  <si>
    <t>ANTHRO</t>
  </si>
  <si>
    <t>TAM AV</t>
  </si>
  <si>
    <t>M255-E</t>
  </si>
  <si>
    <t>LAP,CORE2DUO,1.66GHZ,80G,1G</t>
  </si>
  <si>
    <t>LINK, W</t>
  </si>
  <si>
    <t>LAP,CORE2DUO,1.83GHZ,80G,1G</t>
  </si>
  <si>
    <t>LAP,CORE2DUO,2.2GHZ,120G,2G</t>
  </si>
  <si>
    <t>LAP,CORE2DUO 2.2GHZ,120G,2G</t>
  </si>
  <si>
    <t>TAM LIB</t>
  </si>
  <si>
    <t>BRADY, R</t>
  </si>
  <si>
    <t>TAM TECH</t>
  </si>
  <si>
    <t>CORE2DUO,2.13GHZ,160G,2G</t>
  </si>
  <si>
    <t>RIVERA, R</t>
  </si>
  <si>
    <t>TOY 3</t>
  </si>
  <si>
    <t>STONEHAM, C</t>
  </si>
  <si>
    <t>TRANS</t>
  </si>
  <si>
    <t>SYLWESTER, L</t>
  </si>
  <si>
    <t>WIL 2</t>
  </si>
  <si>
    <t>ART</t>
  </si>
  <si>
    <t>ACCURSO, L</t>
  </si>
  <si>
    <t>WIL 3</t>
  </si>
  <si>
    <t>ART ADJUNCT</t>
  </si>
  <si>
    <t>WIL 4</t>
  </si>
  <si>
    <t>Trickle Down</t>
  </si>
  <si>
    <t>Server</t>
  </si>
  <si>
    <t>yes nc</t>
  </si>
  <si>
    <t>tax</t>
  </si>
  <si>
    <t>Laptop</t>
  </si>
  <si>
    <t>Tech/Media</t>
  </si>
  <si>
    <t>Faculty/Staff/Students</t>
  </si>
  <si>
    <t>Replace with Trickle down</t>
  </si>
  <si>
    <t>available for trickle down</t>
  </si>
  <si>
    <t>Money Saved by Trickle Down replacement of Computers</t>
  </si>
  <si>
    <t>spare</t>
  </si>
  <si>
    <t>Department</t>
  </si>
  <si>
    <t>Location</t>
  </si>
  <si>
    <t>Operator</t>
  </si>
  <si>
    <t>Usertype</t>
  </si>
  <si>
    <t>Brand</t>
  </si>
  <si>
    <t>Model Number</t>
  </si>
  <si>
    <t>Description</t>
  </si>
  <si>
    <t>Received</t>
  </si>
  <si>
    <t>Trickled</t>
  </si>
  <si>
    <t>Replace $</t>
  </si>
  <si>
    <t>number</t>
  </si>
  <si>
    <t>Desktop</t>
  </si>
  <si>
    <t>Student</t>
  </si>
  <si>
    <t>Faculty</t>
  </si>
  <si>
    <t>Classified</t>
  </si>
  <si>
    <t>Classroom</t>
  </si>
  <si>
    <t>Other</t>
  </si>
  <si>
    <t>Management</t>
  </si>
  <si>
    <t>Spare</t>
  </si>
  <si>
    <t>trickle down</t>
  </si>
  <si>
    <t>computers purchased</t>
  </si>
  <si>
    <t>total Replaced/Updated</t>
  </si>
  <si>
    <t>ATTC</t>
  </si>
  <si>
    <t>ECON DEV</t>
  </si>
  <si>
    <t>Saved</t>
  </si>
  <si>
    <t>Replacement Cost</t>
  </si>
  <si>
    <t>Test/Deployment/Vm</t>
  </si>
  <si>
    <t>Total Cost</t>
  </si>
  <si>
    <t>Sub Total</t>
  </si>
  <si>
    <t>Juniper 5</t>
  </si>
  <si>
    <t>Juniper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</si>
</sst>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yyyy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54545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164" fontId="0" fillId="0" borderId="1" xfId="0" applyNumberFormat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3" fontId="0" fillId="0" borderId="1" xfId="0" applyNumberFormat="1" applyBorder="1"/>
    <xf numFmtId="164" fontId="1" fillId="0" borderId="1" xfId="0" applyNumberFormat="1" applyFont="1" applyBorder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1" fillId="0" borderId="1" xfId="0" applyFont="1" applyBorder="1"/>
    <xf numFmtId="0" fontId="1" fillId="0" borderId="0" xfId="0" applyFont="1"/>
    <xf numFmtId="165" fontId="0" fillId="0" borderId="1" xfId="0" applyNumberFormat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6" fontId="0" fillId="0" borderId="0" xfId="0" applyNumberFormat="1"/>
    <xf numFmtId="0" fontId="0" fillId="0" borderId="1" xfId="0" applyFill="1" applyBorder="1"/>
    <xf numFmtId="0" fontId="1" fillId="0" borderId="1" xfId="0" applyFont="1" applyFill="1" applyBorder="1"/>
    <xf numFmtId="14" fontId="0" fillId="0" borderId="0" xfId="0" applyNumberFormat="1"/>
    <xf numFmtId="0" fontId="2" fillId="0" borderId="0" xfId="0" applyFont="1"/>
    <xf numFmtId="16" fontId="0" fillId="4" borderId="1" xfId="0" applyNumberForma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0" fillId="0" borderId="0" xfId="0" applyNumberFormat="1"/>
    <xf numFmtId="0" fontId="3" fillId="3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3" borderId="1" xfId="0" applyNumberFormat="1" applyFont="1" applyFill="1" applyBorder="1"/>
    <xf numFmtId="0" fontId="0" fillId="4" borderId="1" xfId="0" applyNumberFormat="1" applyFill="1" applyBorder="1"/>
    <xf numFmtId="0" fontId="1" fillId="0" borderId="0" xfId="0" applyFont="1" applyBorder="1" applyAlignment="1"/>
    <xf numFmtId="0" fontId="0" fillId="4" borderId="5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0" xfId="0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Upgraded computer Year Purchased</a:t>
            </a:r>
          </a:p>
        </c:rich>
      </c:tx>
      <c:layout>
        <c:manualLayout>
          <c:xMode val="edge"/>
          <c:yMode val="edge"/>
          <c:x val="0.22782152230971126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Desktops</c:v>
          </c:tx>
          <c:cat>
            <c:numRef>
              <c:f>Charts!$A$2:$A$9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Charts!$C$2:$C$9</c:f>
              <c:numCache>
                <c:formatCode>General</c:formatCode>
                <c:ptCount val="8"/>
                <c:pt idx="0">
                  <c:v>55</c:v>
                </c:pt>
                <c:pt idx="1">
                  <c:v>18</c:v>
                </c:pt>
                <c:pt idx="2">
                  <c:v>17</c:v>
                </c:pt>
                <c:pt idx="3">
                  <c:v>4</c:v>
                </c:pt>
                <c:pt idx="4">
                  <c:v>7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Laptops</c:v>
          </c:tx>
          <c:cat>
            <c:numRef>
              <c:f>Charts!$A$2:$A$9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Charts!$D$2:$D$9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9872"/>
        <c:axId val="101201408"/>
      </c:lineChart>
      <c:catAx>
        <c:axId val="101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201408"/>
        <c:crosses val="autoZero"/>
        <c:auto val="1"/>
        <c:lblAlgn val="ctr"/>
        <c:lblOffset val="100"/>
        <c:noMultiLvlLbl val="0"/>
      </c:catAx>
      <c:valAx>
        <c:axId val="10120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9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Upgrade percentage by</a:t>
            </a:r>
            <a:r>
              <a:rPr lang="en-US" baseline="0"/>
              <a:t> user type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-0.1047904636920385"/>
                  <c:y val="-1.43394575678040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</c:dLbl>
            <c:dLbl>
              <c:idx val="5"/>
              <c:layout>
                <c:manualLayout>
                  <c:x val="-1.5442913385826772E-2"/>
                  <c:y val="-4.893664333624963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</c:dLbl>
            <c:dLbl>
              <c:idx val="7"/>
              <c:layout>
                <c:manualLayout>
                  <c:x val="0.25624595363079616"/>
                  <c:y val="-3.49810440361621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</c:dLbl>
            <c:showLegendKey val="0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</c:dLbls>
          <c:cat>
            <c:strRef>
              <c:f>Charts!$A$17:$B$24</c:f>
              <c:strCache>
                <c:ptCount val="8"/>
                <c:pt idx="0">
                  <c:v>Student</c:v>
                </c:pt>
                <c:pt idx="1">
                  <c:v>Faculty</c:v>
                </c:pt>
                <c:pt idx="2">
                  <c:v>Classified</c:v>
                </c:pt>
                <c:pt idx="3">
                  <c:v>Classroom</c:v>
                </c:pt>
                <c:pt idx="4">
                  <c:v>Server</c:v>
                </c:pt>
                <c:pt idx="5">
                  <c:v>Other</c:v>
                </c:pt>
                <c:pt idx="6">
                  <c:v>Management</c:v>
                </c:pt>
                <c:pt idx="7">
                  <c:v>Spare</c:v>
                </c:pt>
              </c:strCache>
            </c:strRef>
          </c:cat>
          <c:val>
            <c:numRef>
              <c:f>Charts!$D$17:$D$24</c:f>
              <c:numCache>
                <c:formatCode>0.000</c:formatCode>
                <c:ptCount val="8"/>
                <c:pt idx="0">
                  <c:v>0.39772727272727271</c:v>
                </c:pt>
                <c:pt idx="1">
                  <c:v>0.30681818181818182</c:v>
                </c:pt>
                <c:pt idx="2">
                  <c:v>0.125</c:v>
                </c:pt>
                <c:pt idx="3">
                  <c:v>0.13636363636363635</c:v>
                </c:pt>
                <c:pt idx="4">
                  <c:v>2.8409090909090908E-2</c:v>
                </c:pt>
                <c:pt idx="5">
                  <c:v>0</c:v>
                </c:pt>
                <c:pt idx="6">
                  <c:v>5.681818181818182E-3</c:v>
                </c:pt>
                <c:pt idx="7">
                  <c:v>8.5227272727272721E-2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Computer Type by Year Purchased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Desktops</c:v>
          </c:tx>
          <c:cat>
            <c:numRef>
              <c:f>Charts!$A$2:$A$9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Charts!$C$2:$C$9</c:f>
              <c:numCache>
                <c:formatCode>General</c:formatCode>
                <c:ptCount val="8"/>
                <c:pt idx="0">
                  <c:v>55</c:v>
                </c:pt>
                <c:pt idx="1">
                  <c:v>18</c:v>
                </c:pt>
                <c:pt idx="2">
                  <c:v>17</c:v>
                </c:pt>
                <c:pt idx="3">
                  <c:v>4</c:v>
                </c:pt>
                <c:pt idx="4">
                  <c:v>7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Laptops</c:v>
          </c:tx>
          <c:cat>
            <c:numRef>
              <c:f>Charts!$A$2:$A$9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Charts!$D$2:$D$9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25952"/>
        <c:axId val="104127488"/>
      </c:lineChart>
      <c:catAx>
        <c:axId val="1041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127488"/>
        <c:crosses val="autoZero"/>
        <c:auto val="1"/>
        <c:lblAlgn val="ctr"/>
        <c:lblOffset val="100"/>
        <c:noMultiLvlLbl val="0"/>
      </c:catAx>
      <c:valAx>
        <c:axId val="10412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12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Upgrade percentage by</a:t>
            </a:r>
            <a:r>
              <a:rPr lang="en-US" baseline="0"/>
              <a:t> user type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-0.1047904636920385"/>
                  <c:y val="-1.43394575678040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</c:dLbl>
            <c:dLbl>
              <c:idx val="5"/>
              <c:layout>
                <c:manualLayout>
                  <c:x val="-1.5442913385826772E-2"/>
                  <c:y val="-4.893664333624963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</c:dLbl>
            <c:dLbl>
              <c:idx val="7"/>
              <c:layout>
                <c:manualLayout>
                  <c:x val="0.25624595363079616"/>
                  <c:y val="-3.49810440361621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</c:dLbl>
            <c:showLegendKey val="0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</c:dLbls>
          <c:cat>
            <c:strRef>
              <c:f>Charts!$A$17:$B$24</c:f>
              <c:strCache>
                <c:ptCount val="8"/>
                <c:pt idx="0">
                  <c:v>Student</c:v>
                </c:pt>
                <c:pt idx="1">
                  <c:v>Faculty</c:v>
                </c:pt>
                <c:pt idx="2">
                  <c:v>Classified</c:v>
                </c:pt>
                <c:pt idx="3">
                  <c:v>Classroom</c:v>
                </c:pt>
                <c:pt idx="4">
                  <c:v>Server</c:v>
                </c:pt>
                <c:pt idx="5">
                  <c:v>Other</c:v>
                </c:pt>
                <c:pt idx="6">
                  <c:v>Management</c:v>
                </c:pt>
                <c:pt idx="7">
                  <c:v>Spare</c:v>
                </c:pt>
              </c:strCache>
            </c:strRef>
          </c:cat>
          <c:val>
            <c:numRef>
              <c:f>Charts!$D$17:$D$24</c:f>
              <c:numCache>
                <c:formatCode>0.000</c:formatCode>
                <c:ptCount val="8"/>
                <c:pt idx="0">
                  <c:v>0.39772727272727271</c:v>
                </c:pt>
                <c:pt idx="1">
                  <c:v>0.30681818181818182</c:v>
                </c:pt>
                <c:pt idx="2">
                  <c:v>0.125</c:v>
                </c:pt>
                <c:pt idx="3">
                  <c:v>0.13636363636363635</c:v>
                </c:pt>
                <c:pt idx="4">
                  <c:v>2.8409090909090908E-2</c:v>
                </c:pt>
                <c:pt idx="5">
                  <c:v>0</c:v>
                </c:pt>
                <c:pt idx="6">
                  <c:v>5.681818181818182E-3</c:v>
                </c:pt>
                <c:pt idx="7">
                  <c:v>8.5227272727272721E-2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221</xdr:row>
      <xdr:rowOff>28574</xdr:rowOff>
    </xdr:from>
    <xdr:to>
      <xdr:col>6</xdr:col>
      <xdr:colOff>1495425</xdr:colOff>
      <xdr:row>232</xdr:row>
      <xdr:rowOff>38099</xdr:rowOff>
    </xdr:to>
    <xdr:graphicFrame macro="">
      <xdr:nvGraphicFramePr>
        <xdr:cNvPr id="18" name="Chart 17" title="Computer type by Year purchase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220</xdr:row>
      <xdr:rowOff>66675</xdr:rowOff>
    </xdr:from>
    <xdr:to>
      <xdr:col>12</xdr:col>
      <xdr:colOff>571500</xdr:colOff>
      <xdr:row>233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3</xdr:row>
      <xdr:rowOff>14287</xdr:rowOff>
    </xdr:from>
    <xdr:to>
      <xdr:col>13</xdr:col>
      <xdr:colOff>309562</xdr:colOff>
      <xdr:row>17</xdr:row>
      <xdr:rowOff>90487</xdr:rowOff>
    </xdr:to>
    <xdr:graphicFrame macro="">
      <xdr:nvGraphicFramePr>
        <xdr:cNvPr id="2" name="Chart 1" title="Computer type by Year purchas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223837</xdr:colOff>
      <xdr:row>3</xdr:row>
      <xdr:rowOff>42862</xdr:rowOff>
    </xdr:from>
    <xdr:to>
      <xdr:col>21</xdr:col>
      <xdr:colOff>528637</xdr:colOff>
      <xdr:row>17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2"/>
  <sheetViews>
    <sheetView tabSelected="1" zoomScaleNormal="100" workbookViewId="0">
      <selection activeCell="Q17" sqref="Q17"/>
    </sheetView>
  </sheetViews>
  <sheetFormatPr defaultRowHeight="15" x14ac:dyDescent="0.25"/>
  <cols>
    <col min="1" max="1" width="16.28515625" customWidth="1"/>
    <col min="2" max="2" width="21.42578125" customWidth="1"/>
    <col min="3" max="3" width="11.28515625" customWidth="1"/>
    <col min="4" max="4" width="16.7109375" customWidth="1"/>
    <col min="5" max="5" width="10.5703125" customWidth="1"/>
    <col min="6" max="6" width="20.28515625" customWidth="1"/>
    <col min="7" max="7" width="32" customWidth="1"/>
    <col min="8" max="8" width="11" customWidth="1"/>
    <col min="9" max="9" width="7.7109375" customWidth="1"/>
    <col min="10" max="10" width="12.5703125" customWidth="1"/>
    <col min="11" max="11" width="16.85546875" customWidth="1"/>
    <col min="12" max="12" width="8" customWidth="1"/>
    <col min="13" max="13" width="9.140625" customWidth="1"/>
    <col min="15" max="15" width="10.5703125" customWidth="1"/>
  </cols>
  <sheetData>
    <row r="1" spans="1:13" s="16" customFormat="1" x14ac:dyDescent="0.25">
      <c r="A1" s="15" t="s">
        <v>247</v>
      </c>
      <c r="B1" s="15" t="s">
        <v>246</v>
      </c>
      <c r="C1" s="15" t="s">
        <v>245</v>
      </c>
      <c r="D1" s="15" t="s">
        <v>244</v>
      </c>
      <c r="E1" s="15" t="s">
        <v>248</v>
      </c>
      <c r="F1" s="15" t="s">
        <v>249</v>
      </c>
      <c r="G1" s="15" t="s">
        <v>250</v>
      </c>
      <c r="H1" s="15" t="s">
        <v>251</v>
      </c>
      <c r="I1" s="15" t="s">
        <v>237</v>
      </c>
      <c r="J1" s="15" t="s">
        <v>233</v>
      </c>
      <c r="K1" s="15" t="s">
        <v>269</v>
      </c>
      <c r="L1" s="15" t="s">
        <v>252</v>
      </c>
      <c r="M1" s="15" t="s">
        <v>268</v>
      </c>
    </row>
    <row r="2" spans="1:13" s="16" customFormat="1" x14ac:dyDescent="0.25">
      <c r="A2" s="31" t="s">
        <v>0</v>
      </c>
      <c r="B2" s="31" t="s">
        <v>1</v>
      </c>
      <c r="C2" s="31" t="s">
        <v>124</v>
      </c>
      <c r="D2" s="31" t="s">
        <v>125</v>
      </c>
      <c r="E2" s="31" t="s">
        <v>4</v>
      </c>
      <c r="F2" s="31" t="s">
        <v>5</v>
      </c>
      <c r="G2" s="26" t="s">
        <v>12</v>
      </c>
      <c r="H2" s="31">
        <v>2003</v>
      </c>
      <c r="I2" s="31" t="s">
        <v>7</v>
      </c>
      <c r="J2" s="31"/>
      <c r="K2" s="32">
        <f>$C$219</f>
        <v>854.1</v>
      </c>
      <c r="L2" s="1"/>
      <c r="M2" s="31">
        <v>0</v>
      </c>
    </row>
    <row r="3" spans="1:13" s="16" customFormat="1" x14ac:dyDescent="0.25">
      <c r="A3" s="30" t="s">
        <v>0</v>
      </c>
      <c r="B3" s="30" t="s">
        <v>1</v>
      </c>
      <c r="C3" s="30" t="s">
        <v>218</v>
      </c>
      <c r="D3" s="30" t="s">
        <v>190</v>
      </c>
      <c r="E3" s="30" t="s">
        <v>4</v>
      </c>
      <c r="F3" s="30" t="s">
        <v>5</v>
      </c>
      <c r="G3" s="29" t="s">
        <v>12</v>
      </c>
      <c r="H3" s="30">
        <v>2003</v>
      </c>
      <c r="I3" s="30" t="s">
        <v>7</v>
      </c>
      <c r="J3" s="30"/>
      <c r="K3" s="33"/>
      <c r="L3" s="4">
        <v>1</v>
      </c>
      <c r="M3" s="33">
        <f>$C$219</f>
        <v>854.1</v>
      </c>
    </row>
    <row r="4" spans="1:13" s="16" customFormat="1" x14ac:dyDescent="0.25">
      <c r="A4" s="30" t="s">
        <v>0</v>
      </c>
      <c r="B4" s="30" t="s">
        <v>1</v>
      </c>
      <c r="C4" s="30" t="s">
        <v>218</v>
      </c>
      <c r="D4" s="30" t="s">
        <v>190</v>
      </c>
      <c r="E4" s="30" t="s">
        <v>4</v>
      </c>
      <c r="F4" s="30" t="s">
        <v>5</v>
      </c>
      <c r="G4" s="29" t="s">
        <v>12</v>
      </c>
      <c r="H4" s="30">
        <v>2003</v>
      </c>
      <c r="I4" s="30" t="s">
        <v>7</v>
      </c>
      <c r="J4" s="30"/>
      <c r="K4" s="33"/>
      <c r="L4" s="4">
        <v>1</v>
      </c>
      <c r="M4" s="33">
        <f>$C$219</f>
        <v>854.1</v>
      </c>
    </row>
    <row r="5" spans="1:13" s="16" customFormat="1" x14ac:dyDescent="0.25">
      <c r="A5" s="30" t="s">
        <v>0</v>
      </c>
      <c r="B5" s="30" t="s">
        <v>1</v>
      </c>
      <c r="C5" s="30" t="s">
        <v>218</v>
      </c>
      <c r="D5" s="30" t="s">
        <v>190</v>
      </c>
      <c r="E5" s="30" t="s">
        <v>4</v>
      </c>
      <c r="F5" s="30" t="s">
        <v>5</v>
      </c>
      <c r="G5" s="29" t="s">
        <v>12</v>
      </c>
      <c r="H5" s="30">
        <v>2003</v>
      </c>
      <c r="I5" s="30" t="s">
        <v>7</v>
      </c>
      <c r="J5" s="30"/>
      <c r="K5" s="33"/>
      <c r="L5" s="4">
        <v>1</v>
      </c>
      <c r="M5" s="33">
        <f t="shared" ref="M5:M22" si="0">$C$219</f>
        <v>854.1</v>
      </c>
    </row>
    <row r="6" spans="1:13" s="16" customFormat="1" x14ac:dyDescent="0.25">
      <c r="A6" s="30" t="s">
        <v>0</v>
      </c>
      <c r="B6" s="30" t="s">
        <v>1</v>
      </c>
      <c r="C6" s="30" t="s">
        <v>218</v>
      </c>
      <c r="D6" s="30" t="s">
        <v>190</v>
      </c>
      <c r="E6" s="30" t="s">
        <v>4</v>
      </c>
      <c r="F6" s="30" t="s">
        <v>5</v>
      </c>
      <c r="G6" s="29" t="s">
        <v>12</v>
      </c>
      <c r="H6" s="30">
        <v>2003</v>
      </c>
      <c r="I6" s="30" t="s">
        <v>7</v>
      </c>
      <c r="J6" s="30"/>
      <c r="K6" s="33"/>
      <c r="L6" s="4">
        <v>1</v>
      </c>
      <c r="M6" s="33">
        <f t="shared" si="0"/>
        <v>854.1</v>
      </c>
    </row>
    <row r="7" spans="1:13" s="16" customFormat="1" x14ac:dyDescent="0.25">
      <c r="A7" s="30" t="s">
        <v>0</v>
      </c>
      <c r="B7" s="30" t="s">
        <v>1</v>
      </c>
      <c r="C7" s="30" t="s">
        <v>218</v>
      </c>
      <c r="D7" s="30" t="s">
        <v>190</v>
      </c>
      <c r="E7" s="30" t="s">
        <v>4</v>
      </c>
      <c r="F7" s="30" t="s">
        <v>5</v>
      </c>
      <c r="G7" s="29" t="s">
        <v>12</v>
      </c>
      <c r="H7" s="30">
        <v>2003</v>
      </c>
      <c r="I7" s="30" t="s">
        <v>7</v>
      </c>
      <c r="J7" s="30"/>
      <c r="K7" s="33"/>
      <c r="L7" s="4">
        <v>1</v>
      </c>
      <c r="M7" s="33">
        <f t="shared" si="0"/>
        <v>854.1</v>
      </c>
    </row>
    <row r="8" spans="1:13" s="16" customFormat="1" x14ac:dyDescent="0.25">
      <c r="A8" s="30" t="s">
        <v>0</v>
      </c>
      <c r="B8" s="30" t="s">
        <v>1</v>
      </c>
      <c r="C8" s="30" t="s">
        <v>218</v>
      </c>
      <c r="D8" s="30" t="s">
        <v>190</v>
      </c>
      <c r="E8" s="30" t="s">
        <v>4</v>
      </c>
      <c r="F8" s="30" t="s">
        <v>5</v>
      </c>
      <c r="G8" s="29" t="s">
        <v>12</v>
      </c>
      <c r="H8" s="30">
        <v>2003</v>
      </c>
      <c r="I8" s="30" t="s">
        <v>7</v>
      </c>
      <c r="J8" s="30"/>
      <c r="K8" s="33"/>
      <c r="L8" s="4">
        <v>1</v>
      </c>
      <c r="M8" s="33">
        <f t="shared" si="0"/>
        <v>854.1</v>
      </c>
    </row>
    <row r="9" spans="1:13" s="16" customFormat="1" x14ac:dyDescent="0.25">
      <c r="A9" s="30" t="s">
        <v>0</v>
      </c>
      <c r="B9" s="30" t="s">
        <v>1</v>
      </c>
      <c r="C9" s="30" t="s">
        <v>218</v>
      </c>
      <c r="D9" s="30" t="s">
        <v>190</v>
      </c>
      <c r="E9" s="30" t="s">
        <v>4</v>
      </c>
      <c r="F9" s="30" t="s">
        <v>5</v>
      </c>
      <c r="G9" s="29" t="s">
        <v>12</v>
      </c>
      <c r="H9" s="30">
        <v>2003</v>
      </c>
      <c r="I9" s="30" t="s">
        <v>7</v>
      </c>
      <c r="J9" s="30"/>
      <c r="K9" s="33"/>
      <c r="L9" s="4">
        <v>1</v>
      </c>
      <c r="M9" s="33">
        <f t="shared" si="0"/>
        <v>854.1</v>
      </c>
    </row>
    <row r="10" spans="1:13" s="16" customFormat="1" x14ac:dyDescent="0.25">
      <c r="A10" s="30" t="s">
        <v>0</v>
      </c>
      <c r="B10" s="30" t="s">
        <v>1</v>
      </c>
      <c r="C10" s="30" t="s">
        <v>218</v>
      </c>
      <c r="D10" s="30" t="s">
        <v>190</v>
      </c>
      <c r="E10" s="30" t="s">
        <v>4</v>
      </c>
      <c r="F10" s="30" t="s">
        <v>5</v>
      </c>
      <c r="G10" s="29" t="s">
        <v>12</v>
      </c>
      <c r="H10" s="30">
        <v>2003</v>
      </c>
      <c r="I10" s="30" t="s">
        <v>7</v>
      </c>
      <c r="J10" s="30"/>
      <c r="K10" s="33"/>
      <c r="L10" s="4">
        <v>1</v>
      </c>
      <c r="M10" s="33">
        <f t="shared" si="0"/>
        <v>854.1</v>
      </c>
    </row>
    <row r="11" spans="1:13" s="16" customFormat="1" x14ac:dyDescent="0.25">
      <c r="A11" s="30" t="s">
        <v>0</v>
      </c>
      <c r="B11" s="30" t="s">
        <v>1</v>
      </c>
      <c r="C11" s="30" t="s">
        <v>218</v>
      </c>
      <c r="D11" s="30" t="s">
        <v>190</v>
      </c>
      <c r="E11" s="30" t="s">
        <v>4</v>
      </c>
      <c r="F11" s="30" t="s">
        <v>5</v>
      </c>
      <c r="G11" s="29" t="s">
        <v>12</v>
      </c>
      <c r="H11" s="30">
        <v>2003</v>
      </c>
      <c r="I11" s="30" t="s">
        <v>7</v>
      </c>
      <c r="J11" s="30"/>
      <c r="K11" s="33"/>
      <c r="L11" s="4">
        <v>1</v>
      </c>
      <c r="M11" s="33">
        <f t="shared" si="0"/>
        <v>854.1</v>
      </c>
    </row>
    <row r="12" spans="1:13" s="16" customFormat="1" x14ac:dyDescent="0.25">
      <c r="A12" s="30" t="s">
        <v>0</v>
      </c>
      <c r="B12" s="30" t="s">
        <v>1</v>
      </c>
      <c r="C12" s="30" t="s">
        <v>218</v>
      </c>
      <c r="D12" s="30" t="s">
        <v>190</v>
      </c>
      <c r="E12" s="30" t="s">
        <v>4</v>
      </c>
      <c r="F12" s="30" t="s">
        <v>5</v>
      </c>
      <c r="G12" s="29" t="s">
        <v>12</v>
      </c>
      <c r="H12" s="30">
        <v>2003</v>
      </c>
      <c r="I12" s="30" t="s">
        <v>7</v>
      </c>
      <c r="J12" s="30"/>
      <c r="K12" s="33"/>
      <c r="L12" s="4">
        <v>1</v>
      </c>
      <c r="M12" s="33">
        <f t="shared" si="0"/>
        <v>854.1</v>
      </c>
    </row>
    <row r="13" spans="1:13" s="16" customFormat="1" x14ac:dyDescent="0.25">
      <c r="A13" s="30" t="s">
        <v>0</v>
      </c>
      <c r="B13" s="30" t="s">
        <v>1</v>
      </c>
      <c r="C13" s="30" t="s">
        <v>218</v>
      </c>
      <c r="D13" s="30" t="s">
        <v>190</v>
      </c>
      <c r="E13" s="30" t="s">
        <v>4</v>
      </c>
      <c r="F13" s="30" t="s">
        <v>5</v>
      </c>
      <c r="G13" s="29" t="s">
        <v>12</v>
      </c>
      <c r="H13" s="30">
        <v>2003</v>
      </c>
      <c r="I13" s="30" t="s">
        <v>7</v>
      </c>
      <c r="J13" s="30"/>
      <c r="K13" s="33"/>
      <c r="L13" s="4">
        <v>1</v>
      </c>
      <c r="M13" s="33">
        <f t="shared" si="0"/>
        <v>854.1</v>
      </c>
    </row>
    <row r="14" spans="1:13" s="16" customFormat="1" x14ac:dyDescent="0.25">
      <c r="A14" s="30" t="s">
        <v>0</v>
      </c>
      <c r="B14" s="30" t="s">
        <v>1</v>
      </c>
      <c r="C14" s="30" t="s">
        <v>218</v>
      </c>
      <c r="D14" s="30" t="s">
        <v>190</v>
      </c>
      <c r="E14" s="30" t="s">
        <v>4</v>
      </c>
      <c r="F14" s="30" t="s">
        <v>5</v>
      </c>
      <c r="G14" s="29" t="s">
        <v>12</v>
      </c>
      <c r="H14" s="30">
        <v>2003</v>
      </c>
      <c r="I14" s="30" t="s">
        <v>7</v>
      </c>
      <c r="J14" s="30"/>
      <c r="K14" s="33"/>
      <c r="L14" s="4">
        <v>1</v>
      </c>
      <c r="M14" s="33">
        <f t="shared" si="0"/>
        <v>854.1</v>
      </c>
    </row>
    <row r="15" spans="1:13" s="16" customFormat="1" x14ac:dyDescent="0.25">
      <c r="A15" s="30" t="s">
        <v>0</v>
      </c>
      <c r="B15" s="30" t="s">
        <v>1</v>
      </c>
      <c r="C15" s="30" t="s">
        <v>218</v>
      </c>
      <c r="D15" s="30" t="s">
        <v>190</v>
      </c>
      <c r="E15" s="30" t="s">
        <v>4</v>
      </c>
      <c r="F15" s="30" t="s">
        <v>5</v>
      </c>
      <c r="G15" s="29" t="s">
        <v>12</v>
      </c>
      <c r="H15" s="30">
        <v>2003</v>
      </c>
      <c r="I15" s="30" t="s">
        <v>7</v>
      </c>
      <c r="J15" s="30"/>
      <c r="K15" s="33"/>
      <c r="L15" s="4">
        <v>1</v>
      </c>
      <c r="M15" s="33">
        <f t="shared" si="0"/>
        <v>854.1</v>
      </c>
    </row>
    <row r="16" spans="1:13" s="16" customFormat="1" x14ac:dyDescent="0.25">
      <c r="A16" s="30" t="s">
        <v>0</v>
      </c>
      <c r="B16" s="30" t="s">
        <v>1</v>
      </c>
      <c r="C16" s="30" t="s">
        <v>218</v>
      </c>
      <c r="D16" s="30" t="s">
        <v>190</v>
      </c>
      <c r="E16" s="30" t="s">
        <v>4</v>
      </c>
      <c r="F16" s="30" t="s">
        <v>5</v>
      </c>
      <c r="G16" s="29" t="s">
        <v>12</v>
      </c>
      <c r="H16" s="30">
        <v>2003</v>
      </c>
      <c r="I16" s="30" t="s">
        <v>7</v>
      </c>
      <c r="J16" s="30"/>
      <c r="K16" s="33"/>
      <c r="L16" s="4">
        <v>1</v>
      </c>
      <c r="M16" s="33">
        <f t="shared" si="0"/>
        <v>854.1</v>
      </c>
    </row>
    <row r="17" spans="1:13" s="16" customFormat="1" x14ac:dyDescent="0.25">
      <c r="A17" s="30" t="s">
        <v>0</v>
      </c>
      <c r="B17" s="30" t="s">
        <v>1</v>
      </c>
      <c r="C17" s="30" t="s">
        <v>218</v>
      </c>
      <c r="D17" s="30" t="s">
        <v>190</v>
      </c>
      <c r="E17" s="30" t="s">
        <v>4</v>
      </c>
      <c r="F17" s="30" t="s">
        <v>5</v>
      </c>
      <c r="G17" s="29" t="s">
        <v>12</v>
      </c>
      <c r="H17" s="30">
        <v>2003</v>
      </c>
      <c r="I17" s="30" t="s">
        <v>7</v>
      </c>
      <c r="J17" s="30"/>
      <c r="K17" s="33"/>
      <c r="L17" s="4">
        <v>1</v>
      </c>
      <c r="M17" s="33">
        <f t="shared" si="0"/>
        <v>854.1</v>
      </c>
    </row>
    <row r="18" spans="1:13" s="16" customFormat="1" x14ac:dyDescent="0.25">
      <c r="A18" s="30" t="s">
        <v>0</v>
      </c>
      <c r="B18" s="30" t="s">
        <v>1</v>
      </c>
      <c r="C18" s="30" t="s">
        <v>218</v>
      </c>
      <c r="D18" s="30" t="s">
        <v>190</v>
      </c>
      <c r="E18" s="30" t="s">
        <v>4</v>
      </c>
      <c r="F18" s="30" t="s">
        <v>5</v>
      </c>
      <c r="G18" s="29" t="s">
        <v>12</v>
      </c>
      <c r="H18" s="30">
        <v>2003</v>
      </c>
      <c r="I18" s="30" t="s">
        <v>7</v>
      </c>
      <c r="J18" s="30"/>
      <c r="K18" s="33"/>
      <c r="L18" s="4">
        <v>1</v>
      </c>
      <c r="M18" s="33">
        <f t="shared" si="0"/>
        <v>854.1</v>
      </c>
    </row>
    <row r="19" spans="1:13" s="16" customFormat="1" x14ac:dyDescent="0.25">
      <c r="A19" s="30" t="s">
        <v>0</v>
      </c>
      <c r="B19" s="30" t="s">
        <v>1</v>
      </c>
      <c r="C19" s="30" t="s">
        <v>218</v>
      </c>
      <c r="D19" s="30" t="s">
        <v>190</v>
      </c>
      <c r="E19" s="30" t="s">
        <v>4</v>
      </c>
      <c r="F19" s="30" t="s">
        <v>5</v>
      </c>
      <c r="G19" s="29" t="s">
        <v>12</v>
      </c>
      <c r="H19" s="30">
        <v>2003</v>
      </c>
      <c r="I19" s="30" t="s">
        <v>7</v>
      </c>
      <c r="J19" s="30"/>
      <c r="K19" s="33"/>
      <c r="L19" s="4">
        <v>1</v>
      </c>
      <c r="M19" s="33">
        <f t="shared" si="0"/>
        <v>854.1</v>
      </c>
    </row>
    <row r="20" spans="1:13" s="16" customFormat="1" x14ac:dyDescent="0.25">
      <c r="A20" s="30" t="s">
        <v>0</v>
      </c>
      <c r="B20" s="30" t="s">
        <v>1</v>
      </c>
      <c r="C20" s="30" t="s">
        <v>218</v>
      </c>
      <c r="D20" s="30" t="s">
        <v>190</v>
      </c>
      <c r="E20" s="30" t="s">
        <v>4</v>
      </c>
      <c r="F20" s="30" t="s">
        <v>5</v>
      </c>
      <c r="G20" s="29" t="s">
        <v>12</v>
      </c>
      <c r="H20" s="30">
        <v>2003</v>
      </c>
      <c r="I20" s="30" t="s">
        <v>7</v>
      </c>
      <c r="J20" s="30"/>
      <c r="K20" s="33"/>
      <c r="L20" s="4">
        <v>1</v>
      </c>
      <c r="M20" s="33">
        <f t="shared" si="0"/>
        <v>854.1</v>
      </c>
    </row>
    <row r="21" spans="1:13" s="16" customFormat="1" x14ac:dyDescent="0.25">
      <c r="A21" s="30" t="s">
        <v>0</v>
      </c>
      <c r="B21" s="30" t="s">
        <v>1</v>
      </c>
      <c r="C21" s="30" t="s">
        <v>218</v>
      </c>
      <c r="D21" s="30" t="s">
        <v>190</v>
      </c>
      <c r="E21" s="30" t="s">
        <v>4</v>
      </c>
      <c r="F21" s="30" t="s">
        <v>5</v>
      </c>
      <c r="G21" s="29" t="s">
        <v>12</v>
      </c>
      <c r="H21" s="30">
        <v>2003</v>
      </c>
      <c r="I21" s="30" t="s">
        <v>7</v>
      </c>
      <c r="J21" s="30"/>
      <c r="K21" s="33"/>
      <c r="L21" s="4">
        <v>1</v>
      </c>
      <c r="M21" s="33">
        <f t="shared" si="0"/>
        <v>854.1</v>
      </c>
    </row>
    <row r="22" spans="1:13" s="16" customFormat="1" x14ac:dyDescent="0.25">
      <c r="A22" s="30" t="s">
        <v>0</v>
      </c>
      <c r="B22" s="30" t="s">
        <v>1</v>
      </c>
      <c r="C22" s="30" t="s">
        <v>218</v>
      </c>
      <c r="D22" s="30" t="s">
        <v>190</v>
      </c>
      <c r="E22" s="30" t="s">
        <v>4</v>
      </c>
      <c r="F22" s="30" t="s">
        <v>5</v>
      </c>
      <c r="G22" s="29" t="s">
        <v>12</v>
      </c>
      <c r="H22" s="30">
        <v>2003</v>
      </c>
      <c r="I22" s="30" t="s">
        <v>7</v>
      </c>
      <c r="J22" s="30"/>
      <c r="K22" s="33"/>
      <c r="L22" s="4">
        <v>1</v>
      </c>
      <c r="M22" s="33">
        <f t="shared" si="0"/>
        <v>854.1</v>
      </c>
    </row>
    <row r="23" spans="1:13" x14ac:dyDescent="0.25">
      <c r="A23" s="5" t="s">
        <v>17</v>
      </c>
      <c r="B23" s="5" t="s">
        <v>95</v>
      </c>
      <c r="C23" s="25" t="s">
        <v>273</v>
      </c>
      <c r="D23" s="5" t="s">
        <v>78</v>
      </c>
      <c r="E23" s="5" t="s">
        <v>4</v>
      </c>
      <c r="F23" s="5" t="s">
        <v>5</v>
      </c>
      <c r="G23" s="5" t="s">
        <v>20</v>
      </c>
      <c r="H23" s="19">
        <v>37930</v>
      </c>
      <c r="I23" s="5" t="s">
        <v>7</v>
      </c>
      <c r="J23" s="5"/>
      <c r="K23" s="7">
        <f t="shared" ref="K23:K32" si="1">$C$219</f>
        <v>854.1</v>
      </c>
      <c r="L23" s="5"/>
      <c r="M23" s="34">
        <v>0</v>
      </c>
    </row>
    <row r="24" spans="1:13" x14ac:dyDescent="0.25">
      <c r="A24" s="5" t="s">
        <v>17</v>
      </c>
      <c r="B24" s="5" t="s">
        <v>18</v>
      </c>
      <c r="C24" s="5" t="s">
        <v>19</v>
      </c>
      <c r="D24" s="5" t="s">
        <v>18</v>
      </c>
      <c r="E24" s="5" t="s">
        <v>4</v>
      </c>
      <c r="F24" s="5" t="s">
        <v>5</v>
      </c>
      <c r="G24" s="5" t="s">
        <v>20</v>
      </c>
      <c r="H24" s="19">
        <v>37930</v>
      </c>
      <c r="I24" s="5" t="s">
        <v>7</v>
      </c>
      <c r="J24" s="5"/>
      <c r="K24" s="7">
        <f t="shared" si="1"/>
        <v>854.1</v>
      </c>
      <c r="L24" s="5"/>
      <c r="M24" s="34">
        <v>0</v>
      </c>
    </row>
    <row r="25" spans="1:13" x14ac:dyDescent="0.25">
      <c r="A25" s="5" t="s">
        <v>17</v>
      </c>
      <c r="B25" s="5" t="s">
        <v>21</v>
      </c>
      <c r="C25" s="5" t="s">
        <v>22</v>
      </c>
      <c r="D25" s="5" t="s">
        <v>23</v>
      </c>
      <c r="E25" s="5" t="s">
        <v>4</v>
      </c>
      <c r="F25" s="5" t="s">
        <v>5</v>
      </c>
      <c r="G25" s="5" t="s">
        <v>12</v>
      </c>
      <c r="H25" s="19">
        <v>37847</v>
      </c>
      <c r="I25" s="5" t="s">
        <v>7</v>
      </c>
      <c r="J25" s="5"/>
      <c r="K25" s="7">
        <f t="shared" si="1"/>
        <v>854.1</v>
      </c>
      <c r="L25" s="5"/>
      <c r="M25" s="34">
        <v>0</v>
      </c>
    </row>
    <row r="26" spans="1:13" s="6" customFormat="1" x14ac:dyDescent="0.25">
      <c r="A26" s="5" t="s">
        <v>17</v>
      </c>
      <c r="B26" s="5" t="s">
        <v>79</v>
      </c>
      <c r="C26" s="5" t="s">
        <v>80</v>
      </c>
      <c r="D26" s="5" t="s">
        <v>45</v>
      </c>
      <c r="E26" s="5" t="s">
        <v>4</v>
      </c>
      <c r="F26" s="5" t="s">
        <v>81</v>
      </c>
      <c r="G26" s="5" t="s">
        <v>82</v>
      </c>
      <c r="H26" s="19">
        <v>39293</v>
      </c>
      <c r="I26" s="5" t="s">
        <v>7</v>
      </c>
      <c r="J26" s="3">
        <v>1</v>
      </c>
      <c r="K26" s="7">
        <f t="shared" si="1"/>
        <v>854.1</v>
      </c>
      <c r="L26" s="1"/>
      <c r="M26" s="1">
        <v>0</v>
      </c>
    </row>
    <row r="27" spans="1:13" x14ac:dyDescent="0.25">
      <c r="A27" s="5" t="s">
        <v>17</v>
      </c>
      <c r="B27" s="5" t="s">
        <v>103</v>
      </c>
      <c r="C27" s="5" t="s">
        <v>98</v>
      </c>
      <c r="D27" s="5" t="s">
        <v>99</v>
      </c>
      <c r="E27" s="5" t="s">
        <v>4</v>
      </c>
      <c r="F27" s="5" t="s">
        <v>5</v>
      </c>
      <c r="G27" s="5" t="s">
        <v>12</v>
      </c>
      <c r="H27" s="19">
        <v>37847</v>
      </c>
      <c r="I27" s="5" t="s">
        <v>7</v>
      </c>
      <c r="J27" s="5"/>
      <c r="K27" s="7">
        <f t="shared" si="1"/>
        <v>854.1</v>
      </c>
      <c r="L27" s="1"/>
      <c r="M27" s="1">
        <v>0</v>
      </c>
    </row>
    <row r="28" spans="1:13" x14ac:dyDescent="0.25">
      <c r="A28" s="5" t="s">
        <v>17</v>
      </c>
      <c r="B28" s="5" t="s">
        <v>111</v>
      </c>
      <c r="C28" s="5" t="s">
        <v>112</v>
      </c>
      <c r="D28" s="5" t="s">
        <v>113</v>
      </c>
      <c r="E28" s="5" t="s">
        <v>4</v>
      </c>
      <c r="F28" s="5" t="s">
        <v>74</v>
      </c>
      <c r="G28" s="5" t="s">
        <v>114</v>
      </c>
      <c r="H28" s="19">
        <v>38874</v>
      </c>
      <c r="I28" s="5" t="s">
        <v>7</v>
      </c>
      <c r="J28" s="5"/>
      <c r="K28" s="7">
        <f t="shared" si="1"/>
        <v>854.1</v>
      </c>
      <c r="L28" s="5"/>
      <c r="M28" s="34">
        <v>0</v>
      </c>
    </row>
    <row r="29" spans="1:13" x14ac:dyDescent="0.25">
      <c r="A29" s="5" t="s">
        <v>17</v>
      </c>
      <c r="B29" s="5" t="s">
        <v>117</v>
      </c>
      <c r="C29" s="5" t="s">
        <v>118</v>
      </c>
      <c r="D29" s="5" t="s">
        <v>113</v>
      </c>
      <c r="E29" s="5" t="s">
        <v>4</v>
      </c>
      <c r="F29" s="5" t="s">
        <v>119</v>
      </c>
      <c r="G29" s="5" t="s">
        <v>120</v>
      </c>
      <c r="H29" s="19">
        <v>39148</v>
      </c>
      <c r="I29" s="5" t="s">
        <v>7</v>
      </c>
      <c r="J29" s="5">
        <v>1</v>
      </c>
      <c r="K29" s="7">
        <f t="shared" si="1"/>
        <v>854.1</v>
      </c>
      <c r="L29" s="5"/>
      <c r="M29" s="34">
        <v>0</v>
      </c>
    </row>
    <row r="30" spans="1:13" x14ac:dyDescent="0.25">
      <c r="A30" s="5" t="s">
        <v>17</v>
      </c>
      <c r="B30" s="5" t="s">
        <v>123</v>
      </c>
      <c r="C30" s="5" t="s">
        <v>124</v>
      </c>
      <c r="D30" s="5" t="s">
        <v>125</v>
      </c>
      <c r="E30" s="5" t="s">
        <v>4</v>
      </c>
      <c r="F30" s="5" t="s">
        <v>126</v>
      </c>
      <c r="G30" s="5" t="s">
        <v>127</v>
      </c>
      <c r="H30" s="19">
        <v>39195</v>
      </c>
      <c r="I30" s="5" t="s">
        <v>7</v>
      </c>
      <c r="J30" s="5">
        <v>1</v>
      </c>
      <c r="K30" s="7">
        <f t="shared" si="1"/>
        <v>854.1</v>
      </c>
      <c r="L30" s="5"/>
      <c r="M30" s="34">
        <v>0</v>
      </c>
    </row>
    <row r="31" spans="1:13" x14ac:dyDescent="0.25">
      <c r="A31" s="5" t="s">
        <v>17</v>
      </c>
      <c r="B31" s="5" t="s">
        <v>129</v>
      </c>
      <c r="C31" s="5" t="s">
        <v>130</v>
      </c>
      <c r="D31" s="5" t="s">
        <v>131</v>
      </c>
      <c r="E31" s="5" t="s">
        <v>4</v>
      </c>
      <c r="F31" s="5" t="s">
        <v>126</v>
      </c>
      <c r="G31" s="5" t="s">
        <v>132</v>
      </c>
      <c r="H31" s="19">
        <v>39097</v>
      </c>
      <c r="I31" s="5" t="s">
        <v>7</v>
      </c>
      <c r="J31" s="5">
        <v>1</v>
      </c>
      <c r="K31" s="7">
        <f t="shared" si="1"/>
        <v>854.1</v>
      </c>
      <c r="L31" s="5"/>
      <c r="M31" s="34">
        <v>0</v>
      </c>
    </row>
    <row r="32" spans="1:13" x14ac:dyDescent="0.25">
      <c r="A32" s="5" t="s">
        <v>17</v>
      </c>
      <c r="B32" s="5" t="s">
        <v>134</v>
      </c>
      <c r="C32" s="5" t="s">
        <v>135</v>
      </c>
      <c r="D32" s="5" t="s">
        <v>131</v>
      </c>
      <c r="E32" s="5" t="s">
        <v>4</v>
      </c>
      <c r="F32" s="5" t="s">
        <v>74</v>
      </c>
      <c r="G32" s="5" t="s">
        <v>75</v>
      </c>
      <c r="H32" s="19">
        <v>38698</v>
      </c>
      <c r="I32" s="5" t="s">
        <v>7</v>
      </c>
      <c r="J32" s="5"/>
      <c r="K32" s="7">
        <f t="shared" si="1"/>
        <v>854.1</v>
      </c>
      <c r="L32" s="1"/>
      <c r="M32" s="1">
        <v>0</v>
      </c>
    </row>
    <row r="33" spans="1:13" x14ac:dyDescent="0.25">
      <c r="A33" s="1" t="s">
        <v>17</v>
      </c>
      <c r="B33" s="5" t="s">
        <v>136</v>
      </c>
      <c r="C33" s="1" t="s">
        <v>137</v>
      </c>
      <c r="D33" s="1" t="s">
        <v>69</v>
      </c>
      <c r="E33" s="1" t="s">
        <v>4</v>
      </c>
      <c r="F33" s="1" t="s">
        <v>46</v>
      </c>
      <c r="G33" s="1" t="s">
        <v>138</v>
      </c>
      <c r="H33" s="17">
        <v>38464</v>
      </c>
      <c r="I33" s="1" t="s">
        <v>7</v>
      </c>
      <c r="J33" s="1"/>
      <c r="K33" s="9">
        <f>$C$217</f>
        <v>1232.42</v>
      </c>
      <c r="L33" s="1"/>
      <c r="M33" s="1">
        <v>0</v>
      </c>
    </row>
    <row r="34" spans="1:13" x14ac:dyDescent="0.25">
      <c r="A34" s="5" t="s">
        <v>17</v>
      </c>
      <c r="B34" s="5" t="s">
        <v>139</v>
      </c>
      <c r="C34" s="5" t="s">
        <v>140</v>
      </c>
      <c r="D34" s="5" t="s">
        <v>141</v>
      </c>
      <c r="E34" s="5" t="s">
        <v>4</v>
      </c>
      <c r="F34" s="5" t="s">
        <v>5</v>
      </c>
      <c r="G34" s="5" t="s">
        <v>106</v>
      </c>
      <c r="H34" s="19">
        <v>37949</v>
      </c>
      <c r="I34" s="5" t="s">
        <v>7</v>
      </c>
      <c r="J34" s="5"/>
      <c r="K34" s="7">
        <f t="shared" ref="K34:K39" si="2">$C$219</f>
        <v>854.1</v>
      </c>
      <c r="L34" s="5"/>
      <c r="M34" s="34">
        <v>0</v>
      </c>
    </row>
    <row r="35" spans="1:13" x14ac:dyDescent="0.25">
      <c r="A35" s="5" t="s">
        <v>17</v>
      </c>
      <c r="B35" s="5" t="s">
        <v>142</v>
      </c>
      <c r="C35" s="5" t="s">
        <v>143</v>
      </c>
      <c r="D35" s="5" t="s">
        <v>18</v>
      </c>
      <c r="E35" s="5" t="s">
        <v>4</v>
      </c>
      <c r="F35" s="5" t="s">
        <v>5</v>
      </c>
      <c r="G35" s="5" t="s">
        <v>12</v>
      </c>
      <c r="H35" s="19">
        <v>37847</v>
      </c>
      <c r="I35" s="5" t="s">
        <v>7</v>
      </c>
      <c r="J35" s="5"/>
      <c r="K35" s="7">
        <f t="shared" si="2"/>
        <v>854.1</v>
      </c>
      <c r="L35" s="5"/>
      <c r="M35" s="34">
        <v>0</v>
      </c>
    </row>
    <row r="36" spans="1:13" x14ac:dyDescent="0.25">
      <c r="A36" s="5" t="s">
        <v>17</v>
      </c>
      <c r="B36" s="5" t="s">
        <v>166</v>
      </c>
      <c r="C36" s="5" t="s">
        <v>167</v>
      </c>
      <c r="D36" s="5" t="s">
        <v>157</v>
      </c>
      <c r="E36" s="5" t="s">
        <v>4</v>
      </c>
      <c r="F36" s="5" t="s">
        <v>5</v>
      </c>
      <c r="G36" s="5" t="s">
        <v>12</v>
      </c>
      <c r="H36" s="19">
        <v>37847</v>
      </c>
      <c r="I36" s="5" t="s">
        <v>7</v>
      </c>
      <c r="J36" s="5"/>
      <c r="K36" s="7">
        <f t="shared" si="2"/>
        <v>854.1</v>
      </c>
      <c r="L36" s="5"/>
      <c r="M36" s="34">
        <v>0</v>
      </c>
    </row>
    <row r="37" spans="1:13" x14ac:dyDescent="0.25">
      <c r="A37" s="5" t="s">
        <v>17</v>
      </c>
      <c r="B37" s="5" t="s">
        <v>173</v>
      </c>
      <c r="C37" s="5" t="s">
        <v>174</v>
      </c>
      <c r="D37" s="5" t="s">
        <v>157</v>
      </c>
      <c r="E37" s="5" t="s">
        <v>4</v>
      </c>
      <c r="F37" s="5" t="s">
        <v>5</v>
      </c>
      <c r="G37" s="5" t="s">
        <v>20</v>
      </c>
      <c r="H37" s="19">
        <v>37930</v>
      </c>
      <c r="I37" s="5" t="s">
        <v>7</v>
      </c>
      <c r="J37" s="5"/>
      <c r="K37" s="7">
        <f t="shared" si="2"/>
        <v>854.1</v>
      </c>
      <c r="L37" s="5"/>
      <c r="M37" s="34">
        <v>0</v>
      </c>
    </row>
    <row r="38" spans="1:13" x14ac:dyDescent="0.25">
      <c r="A38" s="5" t="s">
        <v>17</v>
      </c>
      <c r="B38" s="5" t="s">
        <v>181</v>
      </c>
      <c r="C38" s="5" t="s">
        <v>182</v>
      </c>
      <c r="D38" s="5" t="s">
        <v>181</v>
      </c>
      <c r="E38" s="5" t="s">
        <v>4</v>
      </c>
      <c r="F38" s="5" t="s">
        <v>35</v>
      </c>
      <c r="G38" s="5" t="s">
        <v>50</v>
      </c>
      <c r="H38" s="19">
        <v>38153</v>
      </c>
      <c r="I38" s="5" t="s">
        <v>7</v>
      </c>
      <c r="J38" s="5"/>
      <c r="K38" s="7">
        <f t="shared" si="2"/>
        <v>854.1</v>
      </c>
      <c r="L38" s="5"/>
      <c r="M38" s="34">
        <v>0</v>
      </c>
    </row>
    <row r="39" spans="1:13" x14ac:dyDescent="0.25">
      <c r="A39" s="5" t="s">
        <v>17</v>
      </c>
      <c r="B39" s="5" t="s">
        <v>188</v>
      </c>
      <c r="C39" s="5" t="s">
        <v>189</v>
      </c>
      <c r="D39" s="5" t="s">
        <v>190</v>
      </c>
      <c r="E39" s="5" t="s">
        <v>4</v>
      </c>
      <c r="F39" s="5" t="s">
        <v>5</v>
      </c>
      <c r="G39" s="5" t="s">
        <v>12</v>
      </c>
      <c r="H39" s="19">
        <v>37847</v>
      </c>
      <c r="I39" s="5" t="s">
        <v>7</v>
      </c>
      <c r="J39" s="5"/>
      <c r="K39" s="7">
        <f t="shared" si="2"/>
        <v>854.1</v>
      </c>
      <c r="L39" s="5"/>
      <c r="M39" s="34">
        <v>0</v>
      </c>
    </row>
    <row r="40" spans="1:13" x14ac:dyDescent="0.25">
      <c r="A40" s="5" t="s">
        <v>17</v>
      </c>
      <c r="B40" s="5" t="s">
        <v>214</v>
      </c>
      <c r="C40" s="5" t="s">
        <v>211</v>
      </c>
      <c r="D40" s="5" t="s">
        <v>69</v>
      </c>
      <c r="E40" s="5" t="s">
        <v>59</v>
      </c>
      <c r="F40" s="5" t="s">
        <v>194</v>
      </c>
      <c r="G40" s="5" t="s">
        <v>63</v>
      </c>
      <c r="H40" s="19">
        <v>39821</v>
      </c>
      <c r="I40" s="5" t="s">
        <v>7</v>
      </c>
      <c r="J40" s="3">
        <v>1</v>
      </c>
      <c r="K40" s="9">
        <f>$C$217</f>
        <v>1232.42</v>
      </c>
      <c r="L40" s="1"/>
      <c r="M40" s="1">
        <v>0</v>
      </c>
    </row>
    <row r="41" spans="1:13" x14ac:dyDescent="0.25">
      <c r="A41" s="5" t="s">
        <v>17</v>
      </c>
      <c r="B41" s="5" t="s">
        <v>219</v>
      </c>
      <c r="C41" s="5" t="s">
        <v>220</v>
      </c>
      <c r="D41" s="5" t="s">
        <v>69</v>
      </c>
      <c r="E41" s="5" t="s">
        <v>59</v>
      </c>
      <c r="F41" s="5" t="s">
        <v>194</v>
      </c>
      <c r="G41" s="5" t="s">
        <v>195</v>
      </c>
      <c r="H41" s="19">
        <v>39959</v>
      </c>
      <c r="I41" s="5" t="s">
        <v>7</v>
      </c>
      <c r="J41" s="3">
        <v>1</v>
      </c>
      <c r="K41" s="9">
        <f>$C$217</f>
        <v>1232.42</v>
      </c>
      <c r="L41" s="1"/>
      <c r="M41" s="1">
        <v>0</v>
      </c>
    </row>
    <row r="42" spans="1:13" x14ac:dyDescent="0.25">
      <c r="A42" s="5" t="s">
        <v>17</v>
      </c>
      <c r="B42" s="5" t="s">
        <v>219</v>
      </c>
      <c r="C42" s="5" t="s">
        <v>220</v>
      </c>
      <c r="D42" s="5" t="s">
        <v>69</v>
      </c>
      <c r="E42" s="5" t="s">
        <v>59</v>
      </c>
      <c r="F42" s="5" t="s">
        <v>194</v>
      </c>
      <c r="G42" s="5" t="s">
        <v>195</v>
      </c>
      <c r="H42" s="19">
        <v>39959</v>
      </c>
      <c r="I42" s="5" t="s">
        <v>7</v>
      </c>
      <c r="J42" s="3">
        <v>1</v>
      </c>
      <c r="K42" s="9">
        <f>$C$217</f>
        <v>1232.42</v>
      </c>
      <c r="L42" s="1"/>
      <c r="M42" s="1">
        <v>0</v>
      </c>
    </row>
    <row r="43" spans="1:13" x14ac:dyDescent="0.25">
      <c r="A43" s="5" t="s">
        <v>17</v>
      </c>
      <c r="B43" s="5" t="s">
        <v>136</v>
      </c>
      <c r="C43" s="5" t="s">
        <v>220</v>
      </c>
      <c r="D43" s="5" t="s">
        <v>69</v>
      </c>
      <c r="E43" s="5" t="s">
        <v>4</v>
      </c>
      <c r="F43" s="5" t="s">
        <v>126</v>
      </c>
      <c r="G43" s="5" t="s">
        <v>221</v>
      </c>
      <c r="H43" s="19">
        <v>39195</v>
      </c>
      <c r="I43" s="5" t="s">
        <v>7</v>
      </c>
      <c r="J43" s="3">
        <v>1</v>
      </c>
      <c r="K43" s="9">
        <f>$C$217</f>
        <v>1232.42</v>
      </c>
      <c r="L43" s="1"/>
      <c r="M43" s="1">
        <v>0</v>
      </c>
    </row>
    <row r="44" spans="1:13" x14ac:dyDescent="0.25">
      <c r="A44" s="5" t="s">
        <v>17</v>
      </c>
      <c r="B44" s="5" t="s">
        <v>224</v>
      </c>
      <c r="C44" s="5" t="s">
        <v>225</v>
      </c>
      <c r="D44" s="5" t="s">
        <v>225</v>
      </c>
      <c r="E44" s="5" t="s">
        <v>4</v>
      </c>
      <c r="F44" s="5" t="s">
        <v>5</v>
      </c>
      <c r="G44" s="5" t="s">
        <v>12</v>
      </c>
      <c r="H44" s="19">
        <v>37847</v>
      </c>
      <c r="I44" s="5" t="s">
        <v>7</v>
      </c>
      <c r="J44" s="5"/>
      <c r="K44" s="7">
        <f>$C$219</f>
        <v>854.1</v>
      </c>
      <c r="L44" s="5"/>
      <c r="M44" s="34">
        <v>0</v>
      </c>
    </row>
    <row r="45" spans="1:13" x14ac:dyDescent="0.25">
      <c r="A45" s="5" t="s">
        <v>28</v>
      </c>
      <c r="B45" s="5" t="s">
        <v>64</v>
      </c>
      <c r="C45" s="25" t="s">
        <v>274</v>
      </c>
      <c r="D45" s="5" t="s">
        <v>69</v>
      </c>
      <c r="E45" s="5" t="s">
        <v>4</v>
      </c>
      <c r="F45" s="5" t="s">
        <v>31</v>
      </c>
      <c r="G45" s="5" t="s">
        <v>94</v>
      </c>
      <c r="H45" s="19">
        <v>38824</v>
      </c>
      <c r="I45" s="5" t="s">
        <v>33</v>
      </c>
      <c r="J45" s="9"/>
      <c r="K45" s="9">
        <f>$C$216</f>
        <v>1365.23</v>
      </c>
      <c r="L45" s="1"/>
      <c r="M45" s="5">
        <v>0</v>
      </c>
    </row>
    <row r="46" spans="1:13" x14ac:dyDescent="0.25">
      <c r="A46" s="1" t="s">
        <v>28</v>
      </c>
      <c r="B46" s="5" t="s">
        <v>29</v>
      </c>
      <c r="C46" s="1" t="s">
        <v>30</v>
      </c>
      <c r="D46" s="1" t="s">
        <v>23</v>
      </c>
      <c r="E46" s="1" t="s">
        <v>4</v>
      </c>
      <c r="F46" s="1" t="s">
        <v>31</v>
      </c>
      <c r="G46" s="1" t="s">
        <v>32</v>
      </c>
      <c r="H46" s="17">
        <v>38749</v>
      </c>
      <c r="I46" s="1" t="s">
        <v>33</v>
      </c>
      <c r="J46" s="1"/>
      <c r="K46" s="9">
        <f>$C$216</f>
        <v>1365.23</v>
      </c>
      <c r="L46" s="1"/>
      <c r="M46" s="1">
        <v>0</v>
      </c>
    </row>
    <row r="47" spans="1:13" x14ac:dyDescent="0.25">
      <c r="A47" s="1" t="s">
        <v>28</v>
      </c>
      <c r="B47" s="5" t="s">
        <v>64</v>
      </c>
      <c r="C47" s="1" t="s">
        <v>65</v>
      </c>
      <c r="D47" s="1" t="s">
        <v>66</v>
      </c>
      <c r="E47" s="1" t="s">
        <v>4</v>
      </c>
      <c r="F47" s="1" t="s">
        <v>35</v>
      </c>
      <c r="G47" s="1" t="s">
        <v>67</v>
      </c>
      <c r="H47" s="17">
        <v>38299</v>
      </c>
      <c r="I47" s="1" t="s">
        <v>7</v>
      </c>
      <c r="J47" s="1"/>
      <c r="K47" s="7">
        <f>$C$219</f>
        <v>854.1</v>
      </c>
      <c r="L47" s="1"/>
      <c r="M47" s="1">
        <v>0</v>
      </c>
    </row>
    <row r="48" spans="1:13" x14ac:dyDescent="0.25">
      <c r="A48" s="5" t="s">
        <v>28</v>
      </c>
      <c r="B48" s="5" t="s">
        <v>64</v>
      </c>
      <c r="C48" s="5" t="s">
        <v>68</v>
      </c>
      <c r="D48" s="5" t="s">
        <v>69</v>
      </c>
      <c r="E48" s="5" t="s">
        <v>4</v>
      </c>
      <c r="F48" s="5" t="s">
        <v>70</v>
      </c>
      <c r="G48" s="5" t="s">
        <v>71</v>
      </c>
      <c r="H48" s="19">
        <v>39525</v>
      </c>
      <c r="I48" s="5" t="s">
        <v>33</v>
      </c>
      <c r="J48" s="3" t="s">
        <v>235</v>
      </c>
      <c r="K48" s="9">
        <f>$C$216</f>
        <v>1365.23</v>
      </c>
      <c r="L48" s="1"/>
      <c r="M48" s="5">
        <v>0</v>
      </c>
    </row>
    <row r="49" spans="1:13" x14ac:dyDescent="0.25">
      <c r="A49" s="5" t="s">
        <v>28</v>
      </c>
      <c r="B49" s="5" t="s">
        <v>64</v>
      </c>
      <c r="C49" s="5" t="s">
        <v>177</v>
      </c>
      <c r="D49" s="5" t="s">
        <v>69</v>
      </c>
      <c r="E49" s="5" t="s">
        <v>4</v>
      </c>
      <c r="F49" s="5" t="s">
        <v>31</v>
      </c>
      <c r="G49" s="5" t="s">
        <v>32</v>
      </c>
      <c r="H49" s="19">
        <v>38723</v>
      </c>
      <c r="I49" s="5" t="s">
        <v>33</v>
      </c>
      <c r="J49" s="5"/>
      <c r="K49" s="9">
        <f>$C$216</f>
        <v>1365.23</v>
      </c>
      <c r="L49" s="1"/>
      <c r="M49" s="5">
        <v>0</v>
      </c>
    </row>
    <row r="50" spans="1:13" x14ac:dyDescent="0.25">
      <c r="A50" s="1" t="s">
        <v>28</v>
      </c>
      <c r="B50" s="5" t="s">
        <v>64</v>
      </c>
      <c r="C50" s="1" t="s">
        <v>183</v>
      </c>
      <c r="D50" s="1" t="s">
        <v>69</v>
      </c>
      <c r="E50" s="1" t="s">
        <v>4</v>
      </c>
      <c r="F50" s="1" t="s">
        <v>46</v>
      </c>
      <c r="G50" s="1" t="s">
        <v>180</v>
      </c>
      <c r="H50" s="17">
        <v>38468</v>
      </c>
      <c r="I50" s="1" t="s">
        <v>7</v>
      </c>
      <c r="J50" s="1"/>
      <c r="K50" s="7">
        <f>$C$219</f>
        <v>854.1</v>
      </c>
      <c r="L50" s="1"/>
      <c r="M50" s="1">
        <v>0</v>
      </c>
    </row>
    <row r="51" spans="1:13" x14ac:dyDescent="0.25">
      <c r="A51" s="1" t="s">
        <v>28</v>
      </c>
      <c r="B51" s="5" t="s">
        <v>64</v>
      </c>
      <c r="C51" s="1" t="s">
        <v>186</v>
      </c>
      <c r="D51" s="1" t="s">
        <v>187</v>
      </c>
      <c r="E51" s="1" t="s">
        <v>4</v>
      </c>
      <c r="F51" s="1" t="s">
        <v>46</v>
      </c>
      <c r="G51" s="1" t="s">
        <v>47</v>
      </c>
      <c r="H51" s="17">
        <v>38370</v>
      </c>
      <c r="I51" s="1" t="s">
        <v>7</v>
      </c>
      <c r="J51" s="1"/>
      <c r="K51" s="7">
        <f>$C$219</f>
        <v>854.1</v>
      </c>
      <c r="L51" s="1"/>
      <c r="M51" s="1">
        <v>0</v>
      </c>
    </row>
    <row r="52" spans="1:13" x14ac:dyDescent="0.25">
      <c r="A52" s="5" t="s">
        <v>28</v>
      </c>
      <c r="B52" s="5" t="s">
        <v>64</v>
      </c>
      <c r="C52" s="5" t="s">
        <v>211</v>
      </c>
      <c r="D52" s="5" t="s">
        <v>69</v>
      </c>
      <c r="E52" s="5" t="s">
        <v>4</v>
      </c>
      <c r="F52" s="5" t="s">
        <v>212</v>
      </c>
      <c r="G52" s="5" t="s">
        <v>213</v>
      </c>
      <c r="H52" s="19">
        <v>39114</v>
      </c>
      <c r="I52" s="5" t="s">
        <v>33</v>
      </c>
      <c r="J52" s="3" t="s">
        <v>235</v>
      </c>
      <c r="K52" s="9">
        <f t="shared" ref="K52:K68" si="3">$C$216</f>
        <v>1365.23</v>
      </c>
      <c r="L52" s="1"/>
      <c r="M52" s="1">
        <v>0</v>
      </c>
    </row>
    <row r="53" spans="1:13" x14ac:dyDescent="0.25">
      <c r="A53" s="5" t="s">
        <v>28</v>
      </c>
      <c r="B53" s="5" t="s">
        <v>64</v>
      </c>
      <c r="C53" s="5" t="s">
        <v>211</v>
      </c>
      <c r="D53" s="5" t="s">
        <v>69</v>
      </c>
      <c r="E53" s="5" t="s">
        <v>4</v>
      </c>
      <c r="F53" s="5" t="s">
        <v>212</v>
      </c>
      <c r="G53" s="5" t="s">
        <v>213</v>
      </c>
      <c r="H53" s="19">
        <v>39114</v>
      </c>
      <c r="I53" s="5" t="s">
        <v>33</v>
      </c>
      <c r="J53" s="3" t="s">
        <v>235</v>
      </c>
      <c r="K53" s="9">
        <f t="shared" si="3"/>
        <v>1365.23</v>
      </c>
      <c r="L53" s="1"/>
      <c r="M53" s="1">
        <v>0</v>
      </c>
    </row>
    <row r="54" spans="1:13" x14ac:dyDescent="0.25">
      <c r="A54" s="5" t="s">
        <v>28</v>
      </c>
      <c r="B54" s="5" t="s">
        <v>64</v>
      </c>
      <c r="C54" s="5" t="s">
        <v>211</v>
      </c>
      <c r="D54" s="5" t="s">
        <v>69</v>
      </c>
      <c r="E54" s="5" t="s">
        <v>4</v>
      </c>
      <c r="F54" s="5" t="s">
        <v>212</v>
      </c>
      <c r="G54" s="5" t="s">
        <v>213</v>
      </c>
      <c r="H54" s="19">
        <v>39114</v>
      </c>
      <c r="I54" s="5" t="s">
        <v>33</v>
      </c>
      <c r="J54" s="3" t="s">
        <v>235</v>
      </c>
      <c r="K54" s="9">
        <f t="shared" si="3"/>
        <v>1365.23</v>
      </c>
      <c r="L54" s="1"/>
      <c r="M54" s="1">
        <v>0</v>
      </c>
    </row>
    <row r="55" spans="1:13" x14ac:dyDescent="0.25">
      <c r="A55" s="5" t="s">
        <v>28</v>
      </c>
      <c r="B55" s="5" t="s">
        <v>64</v>
      </c>
      <c r="C55" s="5" t="s">
        <v>211</v>
      </c>
      <c r="D55" s="5" t="s">
        <v>69</v>
      </c>
      <c r="E55" s="5" t="s">
        <v>4</v>
      </c>
      <c r="F55" s="5" t="s">
        <v>212</v>
      </c>
      <c r="G55" s="5" t="s">
        <v>213</v>
      </c>
      <c r="H55" s="19">
        <v>39114</v>
      </c>
      <c r="I55" s="5" t="s">
        <v>33</v>
      </c>
      <c r="J55" s="3" t="s">
        <v>235</v>
      </c>
      <c r="K55" s="9">
        <f t="shared" si="3"/>
        <v>1365.23</v>
      </c>
      <c r="L55" s="1"/>
      <c r="M55" s="1">
        <v>0</v>
      </c>
    </row>
    <row r="56" spans="1:13" x14ac:dyDescent="0.25">
      <c r="A56" s="5" t="s">
        <v>28</v>
      </c>
      <c r="B56" s="5" t="s">
        <v>64</v>
      </c>
      <c r="C56" s="5" t="s">
        <v>211</v>
      </c>
      <c r="D56" s="5" t="s">
        <v>69</v>
      </c>
      <c r="E56" s="5" t="s">
        <v>4</v>
      </c>
      <c r="F56" s="5" t="s">
        <v>70</v>
      </c>
      <c r="G56" s="5" t="s">
        <v>71</v>
      </c>
      <c r="H56" s="19">
        <v>39525</v>
      </c>
      <c r="I56" s="5" t="s">
        <v>33</v>
      </c>
      <c r="J56" s="3" t="s">
        <v>235</v>
      </c>
      <c r="K56" s="9">
        <f t="shared" si="3"/>
        <v>1365.23</v>
      </c>
      <c r="L56" s="1"/>
      <c r="M56" s="1">
        <v>0</v>
      </c>
    </row>
    <row r="57" spans="1:13" x14ac:dyDescent="0.25">
      <c r="A57" s="5" t="s">
        <v>28</v>
      </c>
      <c r="B57" s="5" t="s">
        <v>64</v>
      </c>
      <c r="C57" s="5" t="s">
        <v>211</v>
      </c>
      <c r="D57" s="5" t="s">
        <v>69</v>
      </c>
      <c r="E57" s="5" t="s">
        <v>4</v>
      </c>
      <c r="F57" s="5" t="s">
        <v>212</v>
      </c>
      <c r="G57" s="5" t="s">
        <v>215</v>
      </c>
      <c r="H57" s="19">
        <v>39195</v>
      </c>
      <c r="I57" s="5" t="s">
        <v>33</v>
      </c>
      <c r="J57" s="3" t="s">
        <v>235</v>
      </c>
      <c r="K57" s="9">
        <f t="shared" si="3"/>
        <v>1365.23</v>
      </c>
      <c r="L57" s="1"/>
      <c r="M57" s="1">
        <v>0</v>
      </c>
    </row>
    <row r="58" spans="1:13" x14ac:dyDescent="0.25">
      <c r="A58" s="5" t="s">
        <v>28</v>
      </c>
      <c r="B58" s="5" t="s">
        <v>64</v>
      </c>
      <c r="C58" s="5" t="s">
        <v>211</v>
      </c>
      <c r="D58" s="5" t="s">
        <v>69</v>
      </c>
      <c r="E58" t="s">
        <v>4</v>
      </c>
      <c r="F58" s="5" t="s">
        <v>70</v>
      </c>
      <c r="G58" s="5" t="s">
        <v>216</v>
      </c>
      <c r="H58" s="19">
        <v>39609</v>
      </c>
      <c r="I58" s="5" t="s">
        <v>33</v>
      </c>
      <c r="J58" s="3" t="s">
        <v>235</v>
      </c>
      <c r="K58" s="9">
        <f t="shared" si="3"/>
        <v>1365.23</v>
      </c>
      <c r="L58" s="1"/>
      <c r="M58" s="1">
        <v>0</v>
      </c>
    </row>
    <row r="59" spans="1:13" x14ac:dyDescent="0.25">
      <c r="A59" s="5" t="s">
        <v>28</v>
      </c>
      <c r="B59" s="5" t="s">
        <v>64</v>
      </c>
      <c r="C59" s="5" t="s">
        <v>211</v>
      </c>
      <c r="D59" s="5" t="s">
        <v>69</v>
      </c>
      <c r="E59" t="s">
        <v>4</v>
      </c>
      <c r="F59" s="5" t="s">
        <v>70</v>
      </c>
      <c r="G59" s="5" t="s">
        <v>71</v>
      </c>
      <c r="H59" s="19">
        <v>39525</v>
      </c>
      <c r="I59" s="5" t="s">
        <v>33</v>
      </c>
      <c r="J59" s="3" t="s">
        <v>235</v>
      </c>
      <c r="K59" s="9">
        <f t="shared" si="3"/>
        <v>1365.23</v>
      </c>
      <c r="L59" s="1"/>
      <c r="M59" s="1">
        <v>0</v>
      </c>
    </row>
    <row r="60" spans="1:13" x14ac:dyDescent="0.25">
      <c r="A60" s="5" t="s">
        <v>28</v>
      </c>
      <c r="B60" s="5" t="s">
        <v>64</v>
      </c>
      <c r="C60" s="5" t="s">
        <v>211</v>
      </c>
      <c r="D60" s="5" t="s">
        <v>69</v>
      </c>
      <c r="E60" t="s">
        <v>4</v>
      </c>
      <c r="F60" s="5" t="s">
        <v>70</v>
      </c>
      <c r="G60" s="5" t="s">
        <v>217</v>
      </c>
      <c r="H60" s="19">
        <v>39486</v>
      </c>
      <c r="I60" s="5" t="s">
        <v>33</v>
      </c>
      <c r="J60" s="3" t="s">
        <v>235</v>
      </c>
      <c r="K60" s="9">
        <f t="shared" si="3"/>
        <v>1365.23</v>
      </c>
      <c r="L60" s="1"/>
      <c r="M60" s="1">
        <v>0</v>
      </c>
    </row>
    <row r="61" spans="1:13" x14ac:dyDescent="0.25">
      <c r="A61" s="5" t="s">
        <v>28</v>
      </c>
      <c r="B61" s="5" t="s">
        <v>64</v>
      </c>
      <c r="C61" s="5" t="s">
        <v>211</v>
      </c>
      <c r="D61" s="5" t="s">
        <v>69</v>
      </c>
      <c r="E61" t="s">
        <v>4</v>
      </c>
      <c r="F61" s="5" t="s">
        <v>70</v>
      </c>
      <c r="G61" s="5" t="s">
        <v>71</v>
      </c>
      <c r="H61" s="19">
        <v>39525</v>
      </c>
      <c r="I61" s="5" t="s">
        <v>33</v>
      </c>
      <c r="J61" s="3" t="s">
        <v>235</v>
      </c>
      <c r="K61" s="9">
        <f t="shared" si="3"/>
        <v>1365.23</v>
      </c>
      <c r="L61" s="1"/>
      <c r="M61" s="1">
        <v>0</v>
      </c>
    </row>
    <row r="62" spans="1:13" x14ac:dyDescent="0.25">
      <c r="A62" s="5" t="s">
        <v>28</v>
      </c>
      <c r="B62" s="5" t="s">
        <v>64</v>
      </c>
      <c r="C62" s="5" t="s">
        <v>211</v>
      </c>
      <c r="D62" s="5" t="s">
        <v>69</v>
      </c>
      <c r="E62" t="s">
        <v>4</v>
      </c>
      <c r="F62" s="5" t="s">
        <v>212</v>
      </c>
      <c r="G62" s="5" t="s">
        <v>213</v>
      </c>
      <c r="H62" s="19">
        <v>39195</v>
      </c>
      <c r="I62" s="5" t="s">
        <v>33</v>
      </c>
      <c r="J62" s="3" t="s">
        <v>235</v>
      </c>
      <c r="K62" s="9">
        <f t="shared" si="3"/>
        <v>1365.23</v>
      </c>
      <c r="L62" s="1"/>
      <c r="M62" s="1">
        <v>0</v>
      </c>
    </row>
    <row r="63" spans="1:13" x14ac:dyDescent="0.25">
      <c r="A63" s="5" t="s">
        <v>28</v>
      </c>
      <c r="B63" s="5" t="s">
        <v>64</v>
      </c>
      <c r="C63" s="5" t="s">
        <v>211</v>
      </c>
      <c r="D63" s="5" t="s">
        <v>69</v>
      </c>
      <c r="E63" t="s">
        <v>4</v>
      </c>
      <c r="F63" s="5" t="s">
        <v>70</v>
      </c>
      <c r="G63" s="5" t="s">
        <v>71</v>
      </c>
      <c r="H63" s="19">
        <v>39525</v>
      </c>
      <c r="I63" s="5" t="s">
        <v>33</v>
      </c>
      <c r="J63" s="3" t="s">
        <v>235</v>
      </c>
      <c r="K63" s="9">
        <f t="shared" si="3"/>
        <v>1365.23</v>
      </c>
      <c r="L63" s="1"/>
      <c r="M63" s="1">
        <v>0</v>
      </c>
    </row>
    <row r="64" spans="1:13" x14ac:dyDescent="0.25">
      <c r="A64" s="5" t="s">
        <v>28</v>
      </c>
      <c r="B64" s="5" t="s">
        <v>64</v>
      </c>
      <c r="C64" s="5" t="s">
        <v>211</v>
      </c>
      <c r="D64" s="5" t="s">
        <v>69</v>
      </c>
      <c r="E64" s="5" t="s">
        <v>4</v>
      </c>
      <c r="F64" s="5" t="s">
        <v>70</v>
      </c>
      <c r="G64" s="5" t="s">
        <v>71</v>
      </c>
      <c r="H64" s="19">
        <v>39525</v>
      </c>
      <c r="I64" s="5" t="s">
        <v>33</v>
      </c>
      <c r="J64" s="3" t="s">
        <v>235</v>
      </c>
      <c r="K64" s="9">
        <f t="shared" si="3"/>
        <v>1365.23</v>
      </c>
      <c r="L64" s="1"/>
      <c r="M64" s="1">
        <v>0</v>
      </c>
    </row>
    <row r="65" spans="1:14" x14ac:dyDescent="0.25">
      <c r="A65" s="5" t="s">
        <v>28</v>
      </c>
      <c r="B65" s="5" t="s">
        <v>64</v>
      </c>
      <c r="C65" s="5" t="s">
        <v>211</v>
      </c>
      <c r="D65" s="5" t="s">
        <v>69</v>
      </c>
      <c r="E65" s="5" t="s">
        <v>4</v>
      </c>
      <c r="F65" s="5" t="s">
        <v>70</v>
      </c>
      <c r="G65" s="5" t="s">
        <v>217</v>
      </c>
      <c r="H65" s="19">
        <v>39486</v>
      </c>
      <c r="I65" s="5" t="s">
        <v>33</v>
      </c>
      <c r="J65" s="3" t="s">
        <v>235</v>
      </c>
      <c r="K65" s="9">
        <f t="shared" si="3"/>
        <v>1365.23</v>
      </c>
      <c r="L65" s="1"/>
      <c r="M65" s="1">
        <v>0</v>
      </c>
    </row>
    <row r="66" spans="1:14" x14ac:dyDescent="0.25">
      <c r="A66" s="5" t="s">
        <v>28</v>
      </c>
      <c r="B66" s="5" t="s">
        <v>64</v>
      </c>
      <c r="C66" s="5" t="s">
        <v>211</v>
      </c>
      <c r="D66" s="5" t="s">
        <v>69</v>
      </c>
      <c r="E66" s="5" t="s">
        <v>4</v>
      </c>
      <c r="F66" s="5" t="s">
        <v>70</v>
      </c>
      <c r="G66" s="5" t="s">
        <v>217</v>
      </c>
      <c r="H66" s="19">
        <v>39486</v>
      </c>
      <c r="I66" s="5" t="s">
        <v>33</v>
      </c>
      <c r="J66" s="3" t="s">
        <v>235</v>
      </c>
      <c r="K66" s="9">
        <f t="shared" si="3"/>
        <v>1365.23</v>
      </c>
      <c r="L66" s="1"/>
      <c r="M66" s="1">
        <v>0</v>
      </c>
    </row>
    <row r="67" spans="1:14" x14ac:dyDescent="0.25">
      <c r="A67" s="5" t="s">
        <v>28</v>
      </c>
      <c r="B67" s="5" t="s">
        <v>64</v>
      </c>
      <c r="C67" s="5" t="s">
        <v>211</v>
      </c>
      <c r="D67" s="5" t="s">
        <v>69</v>
      </c>
      <c r="E67" s="5" t="s">
        <v>4</v>
      </c>
      <c r="F67" s="5" t="s">
        <v>70</v>
      </c>
      <c r="G67" s="5" t="s">
        <v>71</v>
      </c>
      <c r="H67" s="19">
        <v>39525</v>
      </c>
      <c r="I67" s="5" t="s">
        <v>33</v>
      </c>
      <c r="J67" s="3" t="s">
        <v>235</v>
      </c>
      <c r="K67" s="9">
        <f t="shared" si="3"/>
        <v>1365.23</v>
      </c>
      <c r="L67" s="1"/>
      <c r="M67" s="1">
        <v>0</v>
      </c>
    </row>
    <row r="68" spans="1:14" x14ac:dyDescent="0.25">
      <c r="A68" s="5" t="s">
        <v>28</v>
      </c>
      <c r="B68" s="5" t="s">
        <v>64</v>
      </c>
      <c r="C68" s="5" t="s">
        <v>211</v>
      </c>
      <c r="D68" s="5" t="s">
        <v>69</v>
      </c>
      <c r="E68" s="5" t="s">
        <v>4</v>
      </c>
      <c r="F68" s="5" t="s">
        <v>31</v>
      </c>
      <c r="G68" s="5" t="s">
        <v>94</v>
      </c>
      <c r="H68" s="19">
        <v>38824</v>
      </c>
      <c r="I68" s="5" t="s">
        <v>33</v>
      </c>
      <c r="J68" s="5"/>
      <c r="K68" s="9">
        <f t="shared" si="3"/>
        <v>1365.23</v>
      </c>
      <c r="L68" s="1"/>
      <c r="M68" s="5">
        <v>0</v>
      </c>
    </row>
    <row r="69" spans="1:14" x14ac:dyDescent="0.25">
      <c r="A69" s="5" t="s">
        <v>8</v>
      </c>
      <c r="B69" s="5" t="s">
        <v>90</v>
      </c>
      <c r="C69" s="25">
        <v>40696</v>
      </c>
      <c r="D69" s="5" t="s">
        <v>91</v>
      </c>
      <c r="E69" s="5" t="s">
        <v>4</v>
      </c>
      <c r="F69" s="5" t="s">
        <v>5</v>
      </c>
      <c r="G69" s="5" t="s">
        <v>12</v>
      </c>
      <c r="H69" s="19">
        <v>37847</v>
      </c>
      <c r="I69" s="5" t="s">
        <v>7</v>
      </c>
      <c r="J69" s="5"/>
      <c r="K69" s="7">
        <f t="shared" ref="K69:K105" si="4">$C$219</f>
        <v>854.1</v>
      </c>
      <c r="L69" s="5"/>
      <c r="M69" s="34">
        <v>0</v>
      </c>
    </row>
    <row r="70" spans="1:14" x14ac:dyDescent="0.25">
      <c r="A70" s="5" t="s">
        <v>8</v>
      </c>
      <c r="B70" s="5" t="s">
        <v>92</v>
      </c>
      <c r="C70" s="25">
        <v>40696</v>
      </c>
      <c r="D70" s="5" t="s">
        <v>91</v>
      </c>
      <c r="E70" s="5" t="s">
        <v>4</v>
      </c>
      <c r="F70" s="5" t="s">
        <v>5</v>
      </c>
      <c r="G70" s="5" t="s">
        <v>12</v>
      </c>
      <c r="H70" s="19">
        <v>37847</v>
      </c>
      <c r="I70" s="5" t="s">
        <v>7</v>
      </c>
      <c r="J70" s="5"/>
      <c r="K70" s="7">
        <f t="shared" si="4"/>
        <v>854.1</v>
      </c>
      <c r="L70" s="5"/>
      <c r="M70" s="34">
        <v>0</v>
      </c>
      <c r="N70" s="6"/>
    </row>
    <row r="71" spans="1:14" x14ac:dyDescent="0.25">
      <c r="A71" s="1" t="s">
        <v>8</v>
      </c>
      <c r="B71" s="1" t="s">
        <v>93</v>
      </c>
      <c r="C71" s="2">
        <v>40697</v>
      </c>
      <c r="D71" s="1" t="s">
        <v>78</v>
      </c>
      <c r="E71" s="1" t="s">
        <v>4</v>
      </c>
      <c r="F71" s="1" t="s">
        <v>5</v>
      </c>
      <c r="G71" s="1" t="s">
        <v>12</v>
      </c>
      <c r="H71" s="17">
        <v>37847</v>
      </c>
      <c r="I71" s="1" t="s">
        <v>7</v>
      </c>
      <c r="J71" s="1"/>
      <c r="K71" s="7">
        <f t="shared" si="4"/>
        <v>854.1</v>
      </c>
      <c r="L71" s="1"/>
      <c r="M71" s="1">
        <v>0</v>
      </c>
    </row>
    <row r="72" spans="1:14" x14ac:dyDescent="0.25">
      <c r="A72" s="1" t="s">
        <v>8</v>
      </c>
      <c r="B72" s="1" t="s">
        <v>96</v>
      </c>
      <c r="C72" s="2">
        <v>40700</v>
      </c>
      <c r="D72" s="1" t="s">
        <v>78</v>
      </c>
      <c r="E72" s="1" t="s">
        <v>4</v>
      </c>
      <c r="F72" s="1" t="s">
        <v>5</v>
      </c>
      <c r="G72" s="1" t="s">
        <v>12</v>
      </c>
      <c r="H72" s="17">
        <v>37847</v>
      </c>
      <c r="I72" s="1" t="s">
        <v>7</v>
      </c>
      <c r="J72" s="1"/>
      <c r="K72" s="7">
        <f t="shared" si="4"/>
        <v>854.1</v>
      </c>
      <c r="L72" s="1"/>
      <c r="M72" s="1">
        <v>0</v>
      </c>
    </row>
    <row r="73" spans="1:14" x14ac:dyDescent="0.25">
      <c r="A73" s="1" t="s">
        <v>8</v>
      </c>
      <c r="B73" s="1" t="s">
        <v>97</v>
      </c>
      <c r="C73" s="2">
        <v>40701</v>
      </c>
      <c r="D73" s="1" t="s">
        <v>78</v>
      </c>
      <c r="E73" s="1" t="s">
        <v>4</v>
      </c>
      <c r="F73" s="1" t="s">
        <v>5</v>
      </c>
      <c r="G73" s="1" t="s">
        <v>12</v>
      </c>
      <c r="H73" s="17">
        <v>37847</v>
      </c>
      <c r="I73" s="1" t="s">
        <v>7</v>
      </c>
      <c r="J73" s="1"/>
      <c r="K73" s="7">
        <f t="shared" si="4"/>
        <v>854.1</v>
      </c>
      <c r="L73" s="1"/>
      <c r="M73" s="1">
        <v>0</v>
      </c>
    </row>
    <row r="74" spans="1:14" s="6" customFormat="1" x14ac:dyDescent="0.25">
      <c r="A74" s="5" t="s">
        <v>8</v>
      </c>
      <c r="B74" s="5" t="s">
        <v>9</v>
      </c>
      <c r="C74" s="5" t="s">
        <v>10</v>
      </c>
      <c r="D74" s="5" t="s">
        <v>11</v>
      </c>
      <c r="E74" s="5" t="s">
        <v>4</v>
      </c>
      <c r="F74" s="5" t="s">
        <v>5</v>
      </c>
      <c r="G74" s="5" t="s">
        <v>12</v>
      </c>
      <c r="H74" s="19">
        <v>37847</v>
      </c>
      <c r="I74" s="5" t="s">
        <v>7</v>
      </c>
      <c r="J74" s="5"/>
      <c r="K74" s="7">
        <f t="shared" si="4"/>
        <v>854.1</v>
      </c>
      <c r="L74" s="5"/>
      <c r="M74" s="34">
        <v>0</v>
      </c>
    </row>
    <row r="75" spans="1:14" x14ac:dyDescent="0.25">
      <c r="A75" s="5" t="s">
        <v>8</v>
      </c>
      <c r="B75" s="5" t="s">
        <v>13</v>
      </c>
      <c r="C75" s="5" t="s">
        <v>14</v>
      </c>
      <c r="D75" s="5" t="s">
        <v>3</v>
      </c>
      <c r="E75" s="5" t="s">
        <v>4</v>
      </c>
      <c r="F75" s="5" t="s">
        <v>5</v>
      </c>
      <c r="G75" s="5" t="s">
        <v>12</v>
      </c>
      <c r="H75" s="19">
        <v>37847</v>
      </c>
      <c r="I75" s="5" t="s">
        <v>7</v>
      </c>
      <c r="J75" s="5"/>
      <c r="K75" s="7">
        <f t="shared" si="4"/>
        <v>854.1</v>
      </c>
      <c r="L75" s="5"/>
      <c r="M75" s="34">
        <v>0</v>
      </c>
    </row>
    <row r="76" spans="1:14" s="6" customFormat="1" x14ac:dyDescent="0.25">
      <c r="A76" s="1" t="s">
        <v>8</v>
      </c>
      <c r="B76" s="1" t="s">
        <v>15</v>
      </c>
      <c r="C76" s="1" t="s">
        <v>16</v>
      </c>
      <c r="D76" s="1" t="s">
        <v>3</v>
      </c>
      <c r="E76" s="1" t="s">
        <v>4</v>
      </c>
      <c r="F76" s="1" t="s">
        <v>5</v>
      </c>
      <c r="G76" s="1" t="s">
        <v>12</v>
      </c>
      <c r="H76" s="17">
        <v>37847</v>
      </c>
      <c r="I76" s="1" t="s">
        <v>7</v>
      </c>
      <c r="J76" s="1"/>
      <c r="K76" s="7">
        <f t="shared" si="4"/>
        <v>854.1</v>
      </c>
      <c r="L76" s="1"/>
      <c r="M76" s="1">
        <v>0</v>
      </c>
    </row>
    <row r="77" spans="1:14" s="6" customFormat="1" x14ac:dyDescent="0.25">
      <c r="A77" s="5" t="s">
        <v>8</v>
      </c>
      <c r="B77" s="5" t="s">
        <v>24</v>
      </c>
      <c r="C77" s="5" t="s">
        <v>25</v>
      </c>
      <c r="D77" s="5" t="s">
        <v>23</v>
      </c>
      <c r="E77" s="5" t="s">
        <v>4</v>
      </c>
      <c r="F77" s="5" t="s">
        <v>26</v>
      </c>
      <c r="G77" s="5" t="s">
        <v>27</v>
      </c>
      <c r="H77" s="19">
        <v>39540</v>
      </c>
      <c r="I77" s="5" t="s">
        <v>7</v>
      </c>
      <c r="J77" s="3">
        <v>1</v>
      </c>
      <c r="K77" s="7">
        <f t="shared" si="4"/>
        <v>854.1</v>
      </c>
      <c r="L77" s="1"/>
      <c r="M77" s="1">
        <v>0</v>
      </c>
    </row>
    <row r="78" spans="1:14" s="6" customFormat="1" x14ac:dyDescent="0.25">
      <c r="A78" s="1" t="s">
        <v>8</v>
      </c>
      <c r="B78" s="1" t="s">
        <v>37</v>
      </c>
      <c r="C78" s="1" t="s">
        <v>38</v>
      </c>
      <c r="D78" s="1" t="s">
        <v>39</v>
      </c>
      <c r="E78" s="1" t="s">
        <v>4</v>
      </c>
      <c r="F78" s="1" t="s">
        <v>5</v>
      </c>
      <c r="G78" s="1" t="s">
        <v>12</v>
      </c>
      <c r="H78" s="17">
        <v>37847</v>
      </c>
      <c r="I78" s="1" t="s">
        <v>7</v>
      </c>
      <c r="J78" s="1"/>
      <c r="K78" s="7">
        <f t="shared" si="4"/>
        <v>854.1</v>
      </c>
      <c r="L78" s="1"/>
      <c r="M78" s="1">
        <v>0</v>
      </c>
    </row>
    <row r="79" spans="1:14" s="6" customFormat="1" x14ac:dyDescent="0.25">
      <c r="A79" s="1" t="s">
        <v>8</v>
      </c>
      <c r="B79" s="1" t="s">
        <v>40</v>
      </c>
      <c r="C79" s="1" t="s">
        <v>41</v>
      </c>
      <c r="D79" s="1" t="s">
        <v>42</v>
      </c>
      <c r="E79" s="1" t="s">
        <v>4</v>
      </c>
      <c r="F79" s="1" t="s">
        <v>5</v>
      </c>
      <c r="G79" s="1" t="s">
        <v>12</v>
      </c>
      <c r="H79" s="17">
        <v>37847</v>
      </c>
      <c r="I79" s="1" t="s">
        <v>7</v>
      </c>
      <c r="J79" s="1"/>
      <c r="K79" s="7">
        <f t="shared" si="4"/>
        <v>854.1</v>
      </c>
      <c r="L79" s="1"/>
      <c r="M79" s="1">
        <v>0</v>
      </c>
    </row>
    <row r="80" spans="1:14" s="6" customFormat="1" x14ac:dyDescent="0.25">
      <c r="A80" s="1" t="s">
        <v>8</v>
      </c>
      <c r="B80" s="5" t="s">
        <v>43</v>
      </c>
      <c r="C80" s="1" t="s">
        <v>44</v>
      </c>
      <c r="D80" s="1" t="s">
        <v>45</v>
      </c>
      <c r="E80" s="1" t="s">
        <v>4</v>
      </c>
      <c r="F80" s="1" t="s">
        <v>46</v>
      </c>
      <c r="G80" s="1" t="s">
        <v>47</v>
      </c>
      <c r="H80" s="17">
        <v>38484</v>
      </c>
      <c r="I80" s="1" t="s">
        <v>7</v>
      </c>
      <c r="J80" s="1"/>
      <c r="K80" s="7">
        <f t="shared" si="4"/>
        <v>854.1</v>
      </c>
      <c r="L80" s="1"/>
      <c r="M80" s="1">
        <v>0</v>
      </c>
    </row>
    <row r="81" spans="1:13" s="6" customFormat="1" x14ac:dyDescent="0.25">
      <c r="A81" s="1" t="s">
        <v>8</v>
      </c>
      <c r="B81" s="1" t="s">
        <v>48</v>
      </c>
      <c r="C81" s="1" t="s">
        <v>44</v>
      </c>
      <c r="D81" s="1" t="s">
        <v>49</v>
      </c>
      <c r="E81" s="1" t="s">
        <v>4</v>
      </c>
      <c r="F81" s="1" t="s">
        <v>35</v>
      </c>
      <c r="G81" s="1" t="s">
        <v>50</v>
      </c>
      <c r="H81" s="17">
        <v>38232</v>
      </c>
      <c r="I81" s="1" t="s">
        <v>7</v>
      </c>
      <c r="J81" s="1"/>
      <c r="K81" s="7">
        <f t="shared" si="4"/>
        <v>854.1</v>
      </c>
      <c r="L81" s="1"/>
      <c r="M81" s="1">
        <v>0</v>
      </c>
    </row>
    <row r="82" spans="1:13" s="6" customFormat="1" x14ac:dyDescent="0.25">
      <c r="A82" s="1" t="s">
        <v>8</v>
      </c>
      <c r="B82" s="1" t="s">
        <v>51</v>
      </c>
      <c r="C82" s="1" t="s">
        <v>52</v>
      </c>
      <c r="D82" s="1" t="s">
        <v>23</v>
      </c>
      <c r="E82" s="1" t="s">
        <v>4</v>
      </c>
      <c r="F82" s="1" t="s">
        <v>5</v>
      </c>
      <c r="G82" s="1" t="s">
        <v>12</v>
      </c>
      <c r="H82" s="17">
        <v>37847</v>
      </c>
      <c r="I82" s="1" t="s">
        <v>7</v>
      </c>
      <c r="J82" s="1"/>
      <c r="K82" s="7">
        <f t="shared" si="4"/>
        <v>854.1</v>
      </c>
      <c r="L82" s="1"/>
      <c r="M82" s="1">
        <v>0</v>
      </c>
    </row>
    <row r="83" spans="1:13" s="6" customFormat="1" x14ac:dyDescent="0.25">
      <c r="A83" s="1" t="s">
        <v>8</v>
      </c>
      <c r="B83" s="1" t="s">
        <v>53</v>
      </c>
      <c r="C83" s="1" t="s">
        <v>54</v>
      </c>
      <c r="D83" s="1" t="s">
        <v>55</v>
      </c>
      <c r="E83" s="1" t="s">
        <v>4</v>
      </c>
      <c r="F83" s="1" t="s">
        <v>56</v>
      </c>
      <c r="G83" s="1" t="s">
        <v>57</v>
      </c>
      <c r="H83" s="17">
        <v>38028</v>
      </c>
      <c r="I83" s="1" t="s">
        <v>7</v>
      </c>
      <c r="J83" s="1"/>
      <c r="K83" s="7">
        <f t="shared" si="4"/>
        <v>854.1</v>
      </c>
      <c r="L83" s="1"/>
      <c r="M83" s="1">
        <v>0</v>
      </c>
    </row>
    <row r="84" spans="1:13" s="6" customFormat="1" x14ac:dyDescent="0.25">
      <c r="A84" s="1" t="s">
        <v>8</v>
      </c>
      <c r="B84" s="5" t="s">
        <v>72</v>
      </c>
      <c r="C84" s="1" t="s">
        <v>73</v>
      </c>
      <c r="D84" s="1" t="s">
        <v>45</v>
      </c>
      <c r="E84" s="1" t="s">
        <v>4</v>
      </c>
      <c r="F84" s="1" t="s">
        <v>74</v>
      </c>
      <c r="G84" s="1" t="s">
        <v>75</v>
      </c>
      <c r="H84" s="17">
        <v>38698</v>
      </c>
      <c r="I84" s="1" t="s">
        <v>7</v>
      </c>
      <c r="J84" s="1"/>
      <c r="K84" s="7">
        <f t="shared" si="4"/>
        <v>854.1</v>
      </c>
      <c r="L84" s="1"/>
      <c r="M84" s="1">
        <v>0</v>
      </c>
    </row>
    <row r="85" spans="1:13" s="6" customFormat="1" x14ac:dyDescent="0.25">
      <c r="A85" s="1" t="s">
        <v>8</v>
      </c>
      <c r="B85" s="1" t="s">
        <v>76</v>
      </c>
      <c r="C85" s="1" t="s">
        <v>77</v>
      </c>
      <c r="D85" s="1" t="s">
        <v>78</v>
      </c>
      <c r="E85" s="1" t="s">
        <v>4</v>
      </c>
      <c r="F85" s="1" t="s">
        <v>5</v>
      </c>
      <c r="G85" s="1" t="s">
        <v>12</v>
      </c>
      <c r="H85" s="17">
        <v>37847</v>
      </c>
      <c r="I85" s="1" t="s">
        <v>7</v>
      </c>
      <c r="J85" s="1"/>
      <c r="K85" s="7">
        <f t="shared" si="4"/>
        <v>854.1</v>
      </c>
      <c r="L85" s="1"/>
      <c r="M85" s="1">
        <v>0</v>
      </c>
    </row>
    <row r="86" spans="1:13" s="6" customFormat="1" x14ac:dyDescent="0.25">
      <c r="A86" s="1" t="s">
        <v>8</v>
      </c>
      <c r="B86" s="1" t="s">
        <v>88</v>
      </c>
      <c r="C86" s="1" t="s">
        <v>89</v>
      </c>
      <c r="D86" s="1" t="s">
        <v>88</v>
      </c>
      <c r="E86" s="1" t="s">
        <v>4</v>
      </c>
      <c r="F86" s="1" t="s">
        <v>35</v>
      </c>
      <c r="G86" s="1" t="s">
        <v>36</v>
      </c>
      <c r="H86" s="17">
        <v>38072</v>
      </c>
      <c r="I86" s="1" t="s">
        <v>7</v>
      </c>
      <c r="J86" s="1"/>
      <c r="K86" s="7">
        <f t="shared" si="4"/>
        <v>854.1</v>
      </c>
      <c r="L86" s="1"/>
      <c r="M86" s="1">
        <v>0</v>
      </c>
    </row>
    <row r="87" spans="1:13" s="6" customFormat="1" x14ac:dyDescent="0.25">
      <c r="A87" s="5" t="s">
        <v>8</v>
      </c>
      <c r="B87" s="5" t="s">
        <v>100</v>
      </c>
      <c r="C87" s="5" t="s">
        <v>98</v>
      </c>
      <c r="D87" s="5" t="s">
        <v>99</v>
      </c>
      <c r="E87" s="5" t="s">
        <v>4</v>
      </c>
      <c r="F87" s="5" t="s">
        <v>5</v>
      </c>
      <c r="G87" s="5" t="s">
        <v>12</v>
      </c>
      <c r="H87" s="19">
        <v>37847</v>
      </c>
      <c r="I87" s="5" t="s">
        <v>7</v>
      </c>
      <c r="J87" s="5"/>
      <c r="K87" s="7">
        <f t="shared" si="4"/>
        <v>854.1</v>
      </c>
      <c r="L87" s="1"/>
      <c r="M87" s="1">
        <v>0</v>
      </c>
    </row>
    <row r="88" spans="1:13" s="6" customFormat="1" x14ac:dyDescent="0.25">
      <c r="A88" s="5" t="s">
        <v>8</v>
      </c>
      <c r="B88" s="5" t="s">
        <v>101</v>
      </c>
      <c r="C88" s="5" t="s">
        <v>98</v>
      </c>
      <c r="D88" s="5" t="s">
        <v>99</v>
      </c>
      <c r="E88" s="5" t="s">
        <v>4</v>
      </c>
      <c r="F88" s="5" t="s">
        <v>5</v>
      </c>
      <c r="G88" s="5" t="s">
        <v>12</v>
      </c>
      <c r="H88" s="19">
        <v>37847</v>
      </c>
      <c r="I88" s="5" t="s">
        <v>7</v>
      </c>
      <c r="J88" s="5"/>
      <c r="K88" s="7">
        <f t="shared" si="4"/>
        <v>854.1</v>
      </c>
      <c r="L88" s="1"/>
      <c r="M88" s="1">
        <v>0</v>
      </c>
    </row>
    <row r="89" spans="1:13" s="6" customFormat="1" x14ac:dyDescent="0.25">
      <c r="A89" s="5" t="s">
        <v>8</v>
      </c>
      <c r="B89" s="5" t="s">
        <v>102</v>
      </c>
      <c r="C89" s="5" t="s">
        <v>98</v>
      </c>
      <c r="D89" s="5" t="s">
        <v>99</v>
      </c>
      <c r="E89" s="5" t="s">
        <v>4</v>
      </c>
      <c r="F89" s="5" t="s">
        <v>5</v>
      </c>
      <c r="G89" s="5" t="s">
        <v>12</v>
      </c>
      <c r="H89" s="19">
        <v>37847</v>
      </c>
      <c r="I89" s="5" t="s">
        <v>7</v>
      </c>
      <c r="J89" s="5"/>
      <c r="K89" s="7">
        <f t="shared" si="4"/>
        <v>854.1</v>
      </c>
      <c r="L89" s="1"/>
      <c r="M89" s="1">
        <v>0</v>
      </c>
    </row>
    <row r="90" spans="1:13" s="6" customFormat="1" x14ac:dyDescent="0.25">
      <c r="A90" s="5" t="s">
        <v>8</v>
      </c>
      <c r="B90" s="5" t="s">
        <v>104</v>
      </c>
      <c r="C90" s="5" t="s">
        <v>105</v>
      </c>
      <c r="D90" s="5" t="s">
        <v>99</v>
      </c>
      <c r="E90" s="5" t="s">
        <v>4</v>
      </c>
      <c r="F90" s="5" t="s">
        <v>5</v>
      </c>
      <c r="G90" s="5" t="s">
        <v>106</v>
      </c>
      <c r="H90" s="19">
        <v>37847</v>
      </c>
      <c r="I90" s="5" t="s">
        <v>7</v>
      </c>
      <c r="J90" s="5"/>
      <c r="K90" s="7">
        <f t="shared" si="4"/>
        <v>854.1</v>
      </c>
      <c r="L90" s="1"/>
      <c r="M90" s="1">
        <v>0</v>
      </c>
    </row>
    <row r="91" spans="1:13" s="6" customFormat="1" x14ac:dyDescent="0.25">
      <c r="A91" s="5" t="s">
        <v>8</v>
      </c>
      <c r="B91" s="5" t="s">
        <v>8</v>
      </c>
      <c r="C91" s="5" t="s">
        <v>107</v>
      </c>
      <c r="D91" s="5" t="s">
        <v>108</v>
      </c>
      <c r="E91" s="5" t="s">
        <v>4</v>
      </c>
      <c r="F91" s="5" t="s">
        <v>5</v>
      </c>
      <c r="G91" s="5" t="s">
        <v>20</v>
      </c>
      <c r="H91" s="19">
        <v>37930</v>
      </c>
      <c r="I91" s="5" t="s">
        <v>7</v>
      </c>
      <c r="J91" s="5"/>
      <c r="K91" s="7">
        <f t="shared" si="4"/>
        <v>854.1</v>
      </c>
      <c r="L91" s="1"/>
      <c r="M91" s="1">
        <v>0</v>
      </c>
    </row>
    <row r="92" spans="1:13" s="6" customFormat="1" x14ac:dyDescent="0.25">
      <c r="A92" s="5" t="s">
        <v>8</v>
      </c>
      <c r="B92" s="5" t="s">
        <v>121</v>
      </c>
      <c r="C92" s="5" t="s">
        <v>122</v>
      </c>
      <c r="D92" s="5" t="s">
        <v>42</v>
      </c>
      <c r="E92" s="5" t="s">
        <v>4</v>
      </c>
      <c r="F92" s="5" t="s">
        <v>5</v>
      </c>
      <c r="G92" s="5" t="s">
        <v>12</v>
      </c>
      <c r="H92" s="19">
        <v>37847</v>
      </c>
      <c r="I92" s="5" t="s">
        <v>7</v>
      </c>
      <c r="J92" s="5"/>
      <c r="K92" s="7">
        <f t="shared" si="4"/>
        <v>854.1</v>
      </c>
      <c r="L92" s="1"/>
      <c r="M92" s="1">
        <v>0</v>
      </c>
    </row>
    <row r="93" spans="1:13" s="6" customFormat="1" x14ac:dyDescent="0.25">
      <c r="A93" s="5" t="s">
        <v>8</v>
      </c>
      <c r="B93" s="5" t="s">
        <v>128</v>
      </c>
      <c r="C93" s="5" t="s">
        <v>124</v>
      </c>
      <c r="D93" s="5" t="s">
        <v>125</v>
      </c>
      <c r="E93" s="5" t="s">
        <v>4</v>
      </c>
      <c r="F93" s="5" t="s">
        <v>126</v>
      </c>
      <c r="G93" s="5" t="s">
        <v>127</v>
      </c>
      <c r="H93" s="19">
        <v>39195</v>
      </c>
      <c r="I93" s="5" t="s">
        <v>7</v>
      </c>
      <c r="J93" s="3">
        <v>1</v>
      </c>
      <c r="K93" s="7">
        <f t="shared" si="4"/>
        <v>854.1</v>
      </c>
      <c r="L93" s="1"/>
      <c r="M93" s="1">
        <v>0</v>
      </c>
    </row>
    <row r="94" spans="1:13" s="6" customFormat="1" x14ac:dyDescent="0.25">
      <c r="A94" s="1" t="s">
        <v>8</v>
      </c>
      <c r="B94" s="1" t="s">
        <v>144</v>
      </c>
      <c r="C94" s="1" t="s">
        <v>145</v>
      </c>
      <c r="D94" s="1" t="s">
        <v>18</v>
      </c>
      <c r="E94" s="1" t="s">
        <v>4</v>
      </c>
      <c r="F94" s="1" t="s">
        <v>5</v>
      </c>
      <c r="G94" s="1" t="s">
        <v>20</v>
      </c>
      <c r="H94" s="17">
        <v>37930</v>
      </c>
      <c r="I94" s="1" t="s">
        <v>7</v>
      </c>
      <c r="J94" s="1"/>
      <c r="K94" s="7">
        <f t="shared" si="4"/>
        <v>854.1</v>
      </c>
      <c r="L94" s="1"/>
      <c r="M94" s="1">
        <v>0</v>
      </c>
    </row>
    <row r="95" spans="1:13" s="6" customFormat="1" x14ac:dyDescent="0.25">
      <c r="A95" s="1" t="s">
        <v>8</v>
      </c>
      <c r="B95" s="1" t="s">
        <v>155</v>
      </c>
      <c r="C95" s="1" t="s">
        <v>156</v>
      </c>
      <c r="D95" s="1" t="s">
        <v>157</v>
      </c>
      <c r="E95" s="1" t="s">
        <v>4</v>
      </c>
      <c r="F95" s="1" t="s">
        <v>5</v>
      </c>
      <c r="G95" s="1" t="s">
        <v>12</v>
      </c>
      <c r="H95" s="17">
        <v>37847</v>
      </c>
      <c r="I95" s="1" t="s">
        <v>7</v>
      </c>
      <c r="J95" s="1"/>
      <c r="K95" s="7">
        <f t="shared" si="4"/>
        <v>854.1</v>
      </c>
      <c r="L95" s="1"/>
      <c r="M95" s="1">
        <v>0</v>
      </c>
    </row>
    <row r="96" spans="1:13" s="6" customFormat="1" x14ac:dyDescent="0.25">
      <c r="A96" s="1" t="s">
        <v>8</v>
      </c>
      <c r="B96" s="1" t="s">
        <v>158</v>
      </c>
      <c r="C96" s="1" t="s">
        <v>156</v>
      </c>
      <c r="D96" s="1" t="s">
        <v>157</v>
      </c>
      <c r="E96" s="1" t="s">
        <v>4</v>
      </c>
      <c r="F96" s="1" t="s">
        <v>5</v>
      </c>
      <c r="G96" s="1" t="s">
        <v>20</v>
      </c>
      <c r="H96" s="17">
        <v>37930</v>
      </c>
      <c r="I96" s="1" t="s">
        <v>7</v>
      </c>
      <c r="J96" s="1"/>
      <c r="K96" s="7">
        <f t="shared" si="4"/>
        <v>854.1</v>
      </c>
      <c r="L96" s="1"/>
      <c r="M96" s="1">
        <v>0</v>
      </c>
    </row>
    <row r="97" spans="1:13" s="6" customFormat="1" x14ac:dyDescent="0.25">
      <c r="A97" s="1" t="s">
        <v>8</v>
      </c>
      <c r="B97" s="1" t="s">
        <v>159</v>
      </c>
      <c r="C97" s="1" t="s">
        <v>160</v>
      </c>
      <c r="D97" s="1" t="s">
        <v>157</v>
      </c>
      <c r="E97" s="1" t="s">
        <v>4</v>
      </c>
      <c r="F97" s="1" t="s">
        <v>35</v>
      </c>
      <c r="G97" s="1" t="s">
        <v>50</v>
      </c>
      <c r="H97" s="17">
        <v>38141</v>
      </c>
      <c r="I97" s="1" t="s">
        <v>7</v>
      </c>
      <c r="J97" s="1"/>
      <c r="K97" s="7">
        <f t="shared" si="4"/>
        <v>854.1</v>
      </c>
      <c r="L97" s="1"/>
      <c r="M97" s="1">
        <v>0</v>
      </c>
    </row>
    <row r="98" spans="1:13" s="6" customFormat="1" x14ac:dyDescent="0.25">
      <c r="A98" s="1" t="s">
        <v>8</v>
      </c>
      <c r="B98" s="1" t="s">
        <v>161</v>
      </c>
      <c r="C98" s="1" t="s">
        <v>162</v>
      </c>
      <c r="D98" s="1" t="s">
        <v>157</v>
      </c>
      <c r="E98" s="1" t="s">
        <v>4</v>
      </c>
      <c r="F98" s="1" t="s">
        <v>5</v>
      </c>
      <c r="G98" s="1" t="s">
        <v>163</v>
      </c>
      <c r="H98" s="17">
        <v>37993</v>
      </c>
      <c r="I98" s="1" t="s">
        <v>7</v>
      </c>
      <c r="J98" s="1"/>
      <c r="K98" s="7">
        <f t="shared" si="4"/>
        <v>854.1</v>
      </c>
      <c r="L98" s="1"/>
      <c r="M98" s="1">
        <v>0</v>
      </c>
    </row>
    <row r="99" spans="1:13" s="6" customFormat="1" x14ac:dyDescent="0.25">
      <c r="A99" s="1" t="s">
        <v>8</v>
      </c>
      <c r="B99" s="1" t="s">
        <v>164</v>
      </c>
      <c r="C99" s="1" t="s">
        <v>165</v>
      </c>
      <c r="D99" s="1" t="s">
        <v>157</v>
      </c>
      <c r="E99" s="1" t="s">
        <v>4</v>
      </c>
      <c r="F99" s="1" t="s">
        <v>46</v>
      </c>
      <c r="G99" s="1" t="s">
        <v>47</v>
      </c>
      <c r="H99" s="17">
        <v>38484</v>
      </c>
      <c r="I99" s="1" t="s">
        <v>7</v>
      </c>
      <c r="J99" s="1"/>
      <c r="K99" s="7">
        <f t="shared" si="4"/>
        <v>854.1</v>
      </c>
      <c r="L99" s="1"/>
      <c r="M99" s="1">
        <v>0</v>
      </c>
    </row>
    <row r="100" spans="1:13" s="6" customFormat="1" x14ac:dyDescent="0.25">
      <c r="A100" s="1" t="s">
        <v>8</v>
      </c>
      <c r="B100" s="1" t="s">
        <v>168</v>
      </c>
      <c r="C100" s="1" t="s">
        <v>169</v>
      </c>
      <c r="D100" s="1" t="s">
        <v>157</v>
      </c>
      <c r="E100" s="1" t="s">
        <v>4</v>
      </c>
      <c r="F100" s="1" t="s">
        <v>5</v>
      </c>
      <c r="G100" s="1" t="s">
        <v>12</v>
      </c>
      <c r="H100" s="17">
        <v>37847</v>
      </c>
      <c r="I100" s="1" t="s">
        <v>7</v>
      </c>
      <c r="J100" s="1"/>
      <c r="K100" s="7">
        <f t="shared" si="4"/>
        <v>854.1</v>
      </c>
      <c r="L100" s="1"/>
      <c r="M100" s="1">
        <v>0</v>
      </c>
    </row>
    <row r="101" spans="1:13" s="6" customFormat="1" x14ac:dyDescent="0.25">
      <c r="A101" s="1" t="s">
        <v>8</v>
      </c>
      <c r="B101" s="1" t="s">
        <v>159</v>
      </c>
      <c r="C101" s="1" t="s">
        <v>170</v>
      </c>
      <c r="D101" s="1" t="s">
        <v>157</v>
      </c>
      <c r="E101" s="1" t="s">
        <v>4</v>
      </c>
      <c r="F101" s="1" t="s">
        <v>5</v>
      </c>
      <c r="G101" s="1" t="s">
        <v>12</v>
      </c>
      <c r="H101" s="17">
        <v>37847</v>
      </c>
      <c r="I101" s="1" t="s">
        <v>7</v>
      </c>
      <c r="J101" s="1"/>
      <c r="K101" s="7">
        <f t="shared" si="4"/>
        <v>854.1</v>
      </c>
      <c r="L101" s="1"/>
      <c r="M101" s="1">
        <v>0</v>
      </c>
    </row>
    <row r="102" spans="1:13" s="6" customFormat="1" x14ac:dyDescent="0.25">
      <c r="A102" s="1" t="s">
        <v>8</v>
      </c>
      <c r="B102" s="1" t="s">
        <v>171</v>
      </c>
      <c r="C102" s="1" t="s">
        <v>172</v>
      </c>
      <c r="D102" s="1" t="s">
        <v>157</v>
      </c>
      <c r="E102" s="1" t="s">
        <v>4</v>
      </c>
      <c r="F102" s="1" t="s">
        <v>5</v>
      </c>
      <c r="G102" s="1" t="s">
        <v>20</v>
      </c>
      <c r="H102" s="17">
        <v>37930</v>
      </c>
      <c r="I102" s="1" t="s">
        <v>7</v>
      </c>
      <c r="J102" s="1"/>
      <c r="K102" s="7">
        <f t="shared" si="4"/>
        <v>854.1</v>
      </c>
      <c r="L102" s="1"/>
      <c r="M102" s="1">
        <v>0</v>
      </c>
    </row>
    <row r="103" spans="1:13" s="6" customFormat="1" x14ac:dyDescent="0.25">
      <c r="A103" s="1" t="s">
        <v>8</v>
      </c>
      <c r="B103" s="1" t="s">
        <v>175</v>
      </c>
      <c r="C103" s="1" t="s">
        <v>176</v>
      </c>
      <c r="D103" s="1" t="s">
        <v>49</v>
      </c>
      <c r="E103" s="1" t="s">
        <v>4</v>
      </c>
      <c r="F103" s="1" t="s">
        <v>5</v>
      </c>
      <c r="G103" s="1" t="s">
        <v>20</v>
      </c>
      <c r="H103" s="17">
        <v>37930</v>
      </c>
      <c r="I103" s="1" t="s">
        <v>7</v>
      </c>
      <c r="J103" s="1"/>
      <c r="K103" s="7">
        <f t="shared" si="4"/>
        <v>854.1</v>
      </c>
      <c r="L103" s="1"/>
      <c r="M103" s="1">
        <v>0</v>
      </c>
    </row>
    <row r="104" spans="1:13" s="6" customFormat="1" x14ac:dyDescent="0.25">
      <c r="A104" s="1" t="s">
        <v>8</v>
      </c>
      <c r="B104" s="1" t="s">
        <v>159</v>
      </c>
      <c r="C104" s="1" t="s">
        <v>176</v>
      </c>
      <c r="D104" s="1" t="s">
        <v>157</v>
      </c>
      <c r="E104" s="1" t="s">
        <v>4</v>
      </c>
      <c r="F104" s="1" t="s">
        <v>5</v>
      </c>
      <c r="G104" s="1" t="s">
        <v>12</v>
      </c>
      <c r="H104" s="17">
        <v>37847</v>
      </c>
      <c r="I104" s="1" t="s">
        <v>7</v>
      </c>
      <c r="J104" s="1"/>
      <c r="K104" s="7">
        <f t="shared" si="4"/>
        <v>854.1</v>
      </c>
      <c r="L104" s="1"/>
      <c r="M104" s="1">
        <v>0</v>
      </c>
    </row>
    <row r="105" spans="1:13" s="6" customFormat="1" x14ac:dyDescent="0.25">
      <c r="A105" s="1" t="s">
        <v>8</v>
      </c>
      <c r="B105" s="1" t="s">
        <v>184</v>
      </c>
      <c r="C105" s="1" t="s">
        <v>185</v>
      </c>
      <c r="D105" s="1" t="s">
        <v>179</v>
      </c>
      <c r="E105" s="1" t="s">
        <v>4</v>
      </c>
      <c r="F105" s="1" t="s">
        <v>46</v>
      </c>
      <c r="G105" s="1" t="s">
        <v>47</v>
      </c>
      <c r="H105" s="17">
        <v>38484</v>
      </c>
      <c r="I105" s="1" t="s">
        <v>7</v>
      </c>
      <c r="J105" s="1"/>
      <c r="K105" s="7">
        <f t="shared" si="4"/>
        <v>854.1</v>
      </c>
      <c r="L105" s="1"/>
      <c r="M105" s="1">
        <v>0</v>
      </c>
    </row>
    <row r="106" spans="1:13" s="6" customFormat="1" x14ac:dyDescent="0.25">
      <c r="A106" s="4" t="s">
        <v>8</v>
      </c>
      <c r="B106" s="4" t="s">
        <v>196</v>
      </c>
      <c r="C106" s="4" t="s">
        <v>197</v>
      </c>
      <c r="D106" s="4" t="s">
        <v>108</v>
      </c>
      <c r="E106" s="4" t="s">
        <v>4</v>
      </c>
      <c r="F106" s="4" t="s">
        <v>5</v>
      </c>
      <c r="G106" s="4" t="s">
        <v>106</v>
      </c>
      <c r="H106" s="18">
        <v>37847</v>
      </c>
      <c r="I106" s="4" t="s">
        <v>7</v>
      </c>
      <c r="J106" s="4"/>
      <c r="K106" s="8"/>
      <c r="L106" s="4">
        <v>1</v>
      </c>
      <c r="M106" s="8">
        <f t="shared" ref="M106:M113" si="5">$C$219</f>
        <v>854.1</v>
      </c>
    </row>
    <row r="107" spans="1:13" s="6" customFormat="1" x14ac:dyDescent="0.25">
      <c r="A107" s="4" t="s">
        <v>8</v>
      </c>
      <c r="B107" s="4" t="s">
        <v>196</v>
      </c>
      <c r="C107" s="4" t="s">
        <v>197</v>
      </c>
      <c r="D107" s="4" t="s">
        <v>108</v>
      </c>
      <c r="E107" s="4" t="s">
        <v>4</v>
      </c>
      <c r="F107" s="4" t="s">
        <v>5</v>
      </c>
      <c r="G107" s="4" t="s">
        <v>106</v>
      </c>
      <c r="H107" s="18">
        <v>37847</v>
      </c>
      <c r="I107" s="4" t="s">
        <v>7</v>
      </c>
      <c r="J107" s="4"/>
      <c r="K107" s="8"/>
      <c r="L107" s="4">
        <v>1</v>
      </c>
      <c r="M107" s="8">
        <f t="shared" si="5"/>
        <v>854.1</v>
      </c>
    </row>
    <row r="108" spans="1:13" s="6" customFormat="1" x14ac:dyDescent="0.25">
      <c r="A108" s="4" t="s">
        <v>8</v>
      </c>
      <c r="B108" s="4" t="s">
        <v>196</v>
      </c>
      <c r="C108" s="4" t="s">
        <v>197</v>
      </c>
      <c r="D108" s="4" t="s">
        <v>108</v>
      </c>
      <c r="E108" s="4" t="s">
        <v>4</v>
      </c>
      <c r="F108" s="4" t="s">
        <v>5</v>
      </c>
      <c r="G108" s="4" t="s">
        <v>106</v>
      </c>
      <c r="H108" s="18">
        <v>37847</v>
      </c>
      <c r="I108" s="4" t="s">
        <v>7</v>
      </c>
      <c r="J108" s="4"/>
      <c r="K108" s="8"/>
      <c r="L108" s="4">
        <v>1</v>
      </c>
      <c r="M108" s="8">
        <f t="shared" si="5"/>
        <v>854.1</v>
      </c>
    </row>
    <row r="109" spans="1:13" s="6" customFormat="1" x14ac:dyDescent="0.25">
      <c r="A109" s="4" t="s">
        <v>8</v>
      </c>
      <c r="B109" s="4" t="s">
        <v>196</v>
      </c>
      <c r="C109" s="4" t="s">
        <v>197</v>
      </c>
      <c r="D109" s="4" t="s">
        <v>108</v>
      </c>
      <c r="E109" s="4" t="s">
        <v>4</v>
      </c>
      <c r="F109" s="4" t="s">
        <v>5</v>
      </c>
      <c r="G109" s="4" t="s">
        <v>106</v>
      </c>
      <c r="H109" s="18">
        <v>37847</v>
      </c>
      <c r="I109" s="4" t="s">
        <v>7</v>
      </c>
      <c r="J109" s="4"/>
      <c r="K109" s="8"/>
      <c r="L109" s="4">
        <v>1</v>
      </c>
      <c r="M109" s="8">
        <f t="shared" si="5"/>
        <v>854.1</v>
      </c>
    </row>
    <row r="110" spans="1:13" s="6" customFormat="1" x14ac:dyDescent="0.25">
      <c r="A110" s="4" t="s">
        <v>8</v>
      </c>
      <c r="B110" s="4" t="s">
        <v>196</v>
      </c>
      <c r="C110" s="4" t="s">
        <v>197</v>
      </c>
      <c r="D110" s="4" t="s">
        <v>108</v>
      </c>
      <c r="E110" s="4" t="s">
        <v>4</v>
      </c>
      <c r="F110" s="4" t="s">
        <v>5</v>
      </c>
      <c r="G110" s="4" t="s">
        <v>106</v>
      </c>
      <c r="H110" s="18">
        <v>37847</v>
      </c>
      <c r="I110" s="4" t="s">
        <v>7</v>
      </c>
      <c r="J110" s="4"/>
      <c r="K110" s="8"/>
      <c r="L110" s="4">
        <v>1</v>
      </c>
      <c r="M110" s="8">
        <f t="shared" si="5"/>
        <v>854.1</v>
      </c>
    </row>
    <row r="111" spans="1:13" s="6" customFormat="1" x14ac:dyDescent="0.25">
      <c r="A111" s="4" t="s">
        <v>8</v>
      </c>
      <c r="B111" s="4" t="s">
        <v>196</v>
      </c>
      <c r="C111" s="4" t="s">
        <v>197</v>
      </c>
      <c r="D111" s="4" t="s">
        <v>108</v>
      </c>
      <c r="E111" s="4" t="s">
        <v>4</v>
      </c>
      <c r="F111" s="4" t="s">
        <v>5</v>
      </c>
      <c r="G111" s="4" t="s">
        <v>106</v>
      </c>
      <c r="H111" s="18">
        <v>37847</v>
      </c>
      <c r="I111" s="4" t="s">
        <v>7</v>
      </c>
      <c r="J111" s="4"/>
      <c r="K111" s="8"/>
      <c r="L111" s="4">
        <v>1</v>
      </c>
      <c r="M111" s="8">
        <f t="shared" si="5"/>
        <v>854.1</v>
      </c>
    </row>
    <row r="112" spans="1:13" x14ac:dyDescent="0.25">
      <c r="A112" s="4" t="s">
        <v>8</v>
      </c>
      <c r="B112" s="4" t="s">
        <v>196</v>
      </c>
      <c r="C112" s="4" t="s">
        <v>197</v>
      </c>
      <c r="D112" s="4" t="s">
        <v>108</v>
      </c>
      <c r="E112" s="4" t="s">
        <v>4</v>
      </c>
      <c r="F112" s="4" t="s">
        <v>5</v>
      </c>
      <c r="G112" s="4" t="s">
        <v>106</v>
      </c>
      <c r="H112" s="18">
        <v>37847</v>
      </c>
      <c r="I112" s="4" t="s">
        <v>7</v>
      </c>
      <c r="J112" s="4"/>
      <c r="K112" s="8"/>
      <c r="L112" s="4">
        <v>1</v>
      </c>
      <c r="M112" s="8">
        <f t="shared" si="5"/>
        <v>854.1</v>
      </c>
    </row>
    <row r="113" spans="1:13" x14ac:dyDescent="0.25">
      <c r="A113" s="4" t="s">
        <v>8</v>
      </c>
      <c r="B113" s="4" t="s">
        <v>196</v>
      </c>
      <c r="C113" s="4" t="s">
        <v>197</v>
      </c>
      <c r="D113" s="4" t="s">
        <v>108</v>
      </c>
      <c r="E113" s="4" t="s">
        <v>4</v>
      </c>
      <c r="F113" s="4" t="s">
        <v>5</v>
      </c>
      <c r="G113" s="4" t="s">
        <v>106</v>
      </c>
      <c r="H113" s="18">
        <v>37847</v>
      </c>
      <c r="I113" s="4" t="s">
        <v>7</v>
      </c>
      <c r="J113" s="4"/>
      <c r="K113" s="8"/>
      <c r="L113" s="4">
        <v>1</v>
      </c>
      <c r="M113" s="8">
        <f t="shared" si="5"/>
        <v>854.1</v>
      </c>
    </row>
    <row r="114" spans="1:13" x14ac:dyDescent="0.25">
      <c r="A114" s="1" t="s">
        <v>8</v>
      </c>
      <c r="B114" s="1" t="s">
        <v>198</v>
      </c>
      <c r="C114" s="1" t="s">
        <v>199</v>
      </c>
      <c r="D114" s="1" t="s">
        <v>200</v>
      </c>
      <c r="E114" s="1" t="s">
        <v>4</v>
      </c>
      <c r="F114" s="1" t="s">
        <v>5</v>
      </c>
      <c r="G114" s="1" t="s">
        <v>106</v>
      </c>
      <c r="H114" s="17">
        <v>37847</v>
      </c>
      <c r="I114" s="1" t="s">
        <v>7</v>
      </c>
      <c r="J114" s="1"/>
      <c r="K114" s="7">
        <f t="shared" ref="K114:K122" si="6">$C$219</f>
        <v>854.1</v>
      </c>
      <c r="L114" s="1"/>
      <c r="M114" s="1">
        <v>0</v>
      </c>
    </row>
    <row r="115" spans="1:13" x14ac:dyDescent="0.25">
      <c r="A115" s="1" t="s">
        <v>8</v>
      </c>
      <c r="B115" s="1" t="s">
        <v>201</v>
      </c>
      <c r="C115" s="1" t="s">
        <v>202</v>
      </c>
      <c r="D115" s="1" t="s">
        <v>11</v>
      </c>
      <c r="E115" s="1" t="s">
        <v>4</v>
      </c>
      <c r="F115" s="1" t="s">
        <v>5</v>
      </c>
      <c r="G115" s="1" t="s">
        <v>106</v>
      </c>
      <c r="H115" s="17">
        <v>37847</v>
      </c>
      <c r="I115" s="1" t="s">
        <v>7</v>
      </c>
      <c r="J115" s="1"/>
      <c r="K115" s="7">
        <f t="shared" si="6"/>
        <v>854.1</v>
      </c>
      <c r="L115" s="1"/>
      <c r="M115" s="1">
        <v>0</v>
      </c>
    </row>
    <row r="116" spans="1:13" x14ac:dyDescent="0.25">
      <c r="A116" s="1" t="s">
        <v>8</v>
      </c>
      <c r="B116" s="1" t="s">
        <v>203</v>
      </c>
      <c r="C116" s="1" t="s">
        <v>204</v>
      </c>
      <c r="D116" s="1" t="s">
        <v>205</v>
      </c>
      <c r="E116" s="1" t="s">
        <v>4</v>
      </c>
      <c r="F116" s="1" t="s">
        <v>46</v>
      </c>
      <c r="G116" s="1" t="s">
        <v>47</v>
      </c>
      <c r="H116" s="17">
        <v>38484</v>
      </c>
      <c r="I116" s="1" t="s">
        <v>7</v>
      </c>
      <c r="J116" s="1"/>
      <c r="K116" s="7">
        <f t="shared" si="6"/>
        <v>854.1</v>
      </c>
      <c r="L116" s="1"/>
      <c r="M116" s="1">
        <v>0</v>
      </c>
    </row>
    <row r="117" spans="1:13" x14ac:dyDescent="0.25">
      <c r="A117" s="1" t="s">
        <v>8</v>
      </c>
      <c r="B117" s="1" t="s">
        <v>206</v>
      </c>
      <c r="C117" s="1" t="s">
        <v>207</v>
      </c>
      <c r="D117" s="1" t="s">
        <v>200</v>
      </c>
      <c r="E117" s="1" t="s">
        <v>4</v>
      </c>
      <c r="F117" s="1" t="s">
        <v>5</v>
      </c>
      <c r="G117" s="1" t="s">
        <v>106</v>
      </c>
      <c r="H117" s="17">
        <v>37847</v>
      </c>
      <c r="I117" s="1" t="s">
        <v>7</v>
      </c>
      <c r="J117" s="1"/>
      <c r="K117" s="7">
        <f t="shared" si="6"/>
        <v>854.1</v>
      </c>
      <c r="L117" s="1"/>
      <c r="M117" s="1">
        <v>0</v>
      </c>
    </row>
    <row r="118" spans="1:13" x14ac:dyDescent="0.25">
      <c r="A118" s="1" t="s">
        <v>8</v>
      </c>
      <c r="B118" s="1" t="s">
        <v>208</v>
      </c>
      <c r="C118" s="1" t="s">
        <v>209</v>
      </c>
      <c r="D118" s="1" t="s">
        <v>210</v>
      </c>
      <c r="E118" s="1" t="s">
        <v>4</v>
      </c>
      <c r="F118" s="1" t="s">
        <v>5</v>
      </c>
      <c r="G118" s="1" t="s">
        <v>106</v>
      </c>
      <c r="H118" s="17">
        <v>37847</v>
      </c>
      <c r="I118" s="1" t="s">
        <v>7</v>
      </c>
      <c r="J118" s="1"/>
      <c r="K118" s="7">
        <f t="shared" si="6"/>
        <v>854.1</v>
      </c>
      <c r="L118" s="1"/>
      <c r="M118" s="1">
        <v>0</v>
      </c>
    </row>
    <row r="119" spans="1:13" s="6" customFormat="1" x14ac:dyDescent="0.25">
      <c r="A119" s="1" t="s">
        <v>8</v>
      </c>
      <c r="B119" s="1" t="s">
        <v>222</v>
      </c>
      <c r="C119" s="1" t="s">
        <v>223</v>
      </c>
      <c r="D119" s="1" t="s">
        <v>11</v>
      </c>
      <c r="E119" s="1" t="s">
        <v>4</v>
      </c>
      <c r="F119" s="1" t="s">
        <v>46</v>
      </c>
      <c r="G119" s="1" t="s">
        <v>47</v>
      </c>
      <c r="H119" s="17">
        <v>38484</v>
      </c>
      <c r="I119" s="1" t="s">
        <v>7</v>
      </c>
      <c r="J119" s="1"/>
      <c r="K119" s="7">
        <f t="shared" si="6"/>
        <v>854.1</v>
      </c>
      <c r="L119" s="1"/>
      <c r="M119" s="1">
        <v>0</v>
      </c>
    </row>
    <row r="120" spans="1:13" s="6" customFormat="1" x14ac:dyDescent="0.25">
      <c r="A120" s="1" t="s">
        <v>8</v>
      </c>
      <c r="B120" s="1" t="s">
        <v>226</v>
      </c>
      <c r="C120" s="1" t="s">
        <v>227</v>
      </c>
      <c r="D120" s="1" t="s">
        <v>228</v>
      </c>
      <c r="E120" s="1" t="s">
        <v>4</v>
      </c>
      <c r="F120" s="1" t="s">
        <v>5</v>
      </c>
      <c r="G120" s="1" t="s">
        <v>12</v>
      </c>
      <c r="H120" s="17">
        <v>37847</v>
      </c>
      <c r="I120" s="1" t="s">
        <v>7</v>
      </c>
      <c r="J120" s="1"/>
      <c r="K120" s="7">
        <f t="shared" si="6"/>
        <v>854.1</v>
      </c>
      <c r="L120" s="1"/>
      <c r="M120" s="1">
        <v>0</v>
      </c>
    </row>
    <row r="121" spans="1:13" x14ac:dyDescent="0.25">
      <c r="A121" s="1" t="s">
        <v>8</v>
      </c>
      <c r="B121" s="1" t="s">
        <v>229</v>
      </c>
      <c r="C121" s="1" t="s">
        <v>230</v>
      </c>
      <c r="D121" s="1" t="s">
        <v>228</v>
      </c>
      <c r="E121" s="1" t="s">
        <v>4</v>
      </c>
      <c r="F121" s="1" t="s">
        <v>5</v>
      </c>
      <c r="G121" s="1" t="s">
        <v>12</v>
      </c>
      <c r="H121" s="17">
        <v>37847</v>
      </c>
      <c r="I121" s="1" t="s">
        <v>7</v>
      </c>
      <c r="J121" s="1"/>
      <c r="K121" s="7">
        <f t="shared" si="6"/>
        <v>854.1</v>
      </c>
      <c r="L121" s="1"/>
      <c r="M121" s="1">
        <v>0</v>
      </c>
    </row>
    <row r="122" spans="1:13" x14ac:dyDescent="0.25">
      <c r="A122" s="1" t="s">
        <v>8</v>
      </c>
      <c r="B122" s="1" t="s">
        <v>231</v>
      </c>
      <c r="C122" s="1" t="s">
        <v>232</v>
      </c>
      <c r="D122" s="1" t="s">
        <v>228</v>
      </c>
      <c r="E122" s="1" t="s">
        <v>4</v>
      </c>
      <c r="F122" s="1" t="s">
        <v>74</v>
      </c>
      <c r="G122" s="1" t="s">
        <v>138</v>
      </c>
      <c r="H122" s="17">
        <v>38888</v>
      </c>
      <c r="I122" s="1" t="s">
        <v>7</v>
      </c>
      <c r="J122" s="1"/>
      <c r="K122" s="7">
        <f t="shared" si="6"/>
        <v>854.1</v>
      </c>
      <c r="L122" s="1"/>
      <c r="M122" s="1">
        <v>0</v>
      </c>
    </row>
    <row r="123" spans="1:13" x14ac:dyDescent="0.25">
      <c r="A123" s="5" t="s">
        <v>191</v>
      </c>
      <c r="B123" s="5" t="s">
        <v>192</v>
      </c>
      <c r="C123" s="5" t="s">
        <v>193</v>
      </c>
      <c r="D123" s="5" t="s">
        <v>69</v>
      </c>
      <c r="E123" s="5" t="s">
        <v>59</v>
      </c>
      <c r="F123" s="5" t="s">
        <v>194</v>
      </c>
      <c r="G123" s="5" t="s">
        <v>195</v>
      </c>
      <c r="H123" s="19">
        <v>39959</v>
      </c>
      <c r="I123" s="5" t="s">
        <v>7</v>
      </c>
      <c r="J123" s="3">
        <v>1</v>
      </c>
      <c r="K123" s="9">
        <f>$C$217</f>
        <v>1232.42</v>
      </c>
      <c r="L123" s="1"/>
      <c r="M123" s="1">
        <v>0</v>
      </c>
    </row>
    <row r="124" spans="1:13" x14ac:dyDescent="0.25">
      <c r="A124" s="5" t="s">
        <v>83</v>
      </c>
      <c r="B124" s="5" t="s">
        <v>84</v>
      </c>
      <c r="C124" s="5" t="s">
        <v>85</v>
      </c>
      <c r="D124" s="5" t="s">
        <v>45</v>
      </c>
      <c r="E124" s="5" t="s">
        <v>59</v>
      </c>
      <c r="F124" s="5" t="s">
        <v>86</v>
      </c>
      <c r="G124" s="5" t="s">
        <v>87</v>
      </c>
      <c r="H124" s="19">
        <v>38652</v>
      </c>
      <c r="I124" s="5" t="s">
        <v>7</v>
      </c>
      <c r="J124" s="5"/>
      <c r="K124" s="9">
        <f>$C$218</f>
        <v>3897.74</v>
      </c>
      <c r="L124" s="1"/>
      <c r="M124" s="5">
        <v>0</v>
      </c>
    </row>
    <row r="125" spans="1:13" x14ac:dyDescent="0.25">
      <c r="A125" s="5" t="s">
        <v>83</v>
      </c>
      <c r="B125" s="5" t="s">
        <v>146</v>
      </c>
      <c r="C125" s="5" t="s">
        <v>147</v>
      </c>
      <c r="D125" s="5" t="s">
        <v>148</v>
      </c>
      <c r="E125" s="5" t="s">
        <v>59</v>
      </c>
      <c r="F125" s="5" t="s">
        <v>149</v>
      </c>
      <c r="G125" s="5" t="s">
        <v>150</v>
      </c>
      <c r="H125" s="19">
        <v>39293</v>
      </c>
      <c r="I125" s="5" t="s">
        <v>7</v>
      </c>
      <c r="J125" s="5"/>
      <c r="K125" s="9">
        <f>$C$218</f>
        <v>3897.74</v>
      </c>
      <c r="L125" s="1"/>
      <c r="M125" s="5">
        <v>0</v>
      </c>
    </row>
    <row r="126" spans="1:13" x14ac:dyDescent="0.25">
      <c r="A126" s="5" t="s">
        <v>83</v>
      </c>
      <c r="B126" s="5" t="s">
        <v>151</v>
      </c>
      <c r="C126" s="5" t="s">
        <v>147</v>
      </c>
      <c r="D126" s="5" t="s">
        <v>69</v>
      </c>
      <c r="E126" s="5" t="s">
        <v>59</v>
      </c>
      <c r="F126" s="5" t="s">
        <v>152</v>
      </c>
      <c r="G126" s="5" t="s">
        <v>153</v>
      </c>
      <c r="H126" s="19">
        <v>38825</v>
      </c>
      <c r="I126" s="5" t="s">
        <v>7</v>
      </c>
      <c r="J126" s="5"/>
      <c r="K126" s="9">
        <f>$C$218</f>
        <v>3897.74</v>
      </c>
      <c r="L126" s="1"/>
      <c r="M126" s="5">
        <v>0</v>
      </c>
    </row>
    <row r="127" spans="1:13" x14ac:dyDescent="0.25">
      <c r="A127" s="1" t="s">
        <v>83</v>
      </c>
      <c r="B127" s="1" t="s">
        <v>154</v>
      </c>
      <c r="C127" s="1" t="s">
        <v>147</v>
      </c>
      <c r="D127" s="1" t="s">
        <v>69</v>
      </c>
      <c r="E127" s="1" t="s">
        <v>4</v>
      </c>
      <c r="F127" s="1" t="s">
        <v>74</v>
      </c>
      <c r="G127" s="1" t="s">
        <v>138</v>
      </c>
      <c r="H127" s="17">
        <v>38888</v>
      </c>
      <c r="I127" s="1" t="s">
        <v>7</v>
      </c>
      <c r="J127" s="1"/>
      <c r="K127" s="9">
        <f>$C$217</f>
        <v>1232.42</v>
      </c>
      <c r="L127" s="1"/>
      <c r="M127" s="1">
        <v>0</v>
      </c>
    </row>
    <row r="128" spans="1:13" x14ac:dyDescent="0.25">
      <c r="A128" s="5" t="s">
        <v>83</v>
      </c>
      <c r="B128" s="5" t="s">
        <v>270</v>
      </c>
      <c r="C128" s="5" t="s">
        <v>220</v>
      </c>
      <c r="D128" s="5" t="s">
        <v>69</v>
      </c>
      <c r="E128" s="5"/>
      <c r="F128" s="5"/>
      <c r="G128" s="5"/>
      <c r="H128" s="19"/>
      <c r="I128" s="5"/>
      <c r="J128" s="5"/>
      <c r="K128" s="9">
        <f>$C$218</f>
        <v>3897.74</v>
      </c>
      <c r="L128" s="1"/>
      <c r="M128" s="5">
        <v>0</v>
      </c>
    </row>
    <row r="129" spans="1:13" s="6" customFormat="1" x14ac:dyDescent="0.25">
      <c r="A129" s="5" t="s">
        <v>243</v>
      </c>
      <c r="B129" s="5"/>
      <c r="C129" s="5" t="s">
        <v>220</v>
      </c>
      <c r="D129" s="5"/>
      <c r="E129" s="5"/>
      <c r="F129" s="5"/>
      <c r="G129" s="5" t="s">
        <v>243</v>
      </c>
      <c r="H129" s="19"/>
      <c r="I129" s="5"/>
      <c r="J129" s="5"/>
      <c r="K129" s="9">
        <f t="shared" ref="K129:K138" si="7">$C$219</f>
        <v>854.1</v>
      </c>
      <c r="L129" s="1"/>
      <c r="M129" s="5">
        <v>0</v>
      </c>
    </row>
    <row r="130" spans="1:13" x14ac:dyDescent="0.25">
      <c r="A130" s="5" t="s">
        <v>243</v>
      </c>
      <c r="B130" s="5"/>
      <c r="C130" s="5" t="s">
        <v>220</v>
      </c>
      <c r="D130" s="5"/>
      <c r="E130" s="5"/>
      <c r="F130" s="5"/>
      <c r="G130" s="5" t="s">
        <v>243</v>
      </c>
      <c r="H130" s="19"/>
      <c r="I130" s="5"/>
      <c r="J130" s="5"/>
      <c r="K130" s="9">
        <f t="shared" si="7"/>
        <v>854.1</v>
      </c>
      <c r="L130" s="1"/>
      <c r="M130" s="5">
        <v>0</v>
      </c>
    </row>
    <row r="131" spans="1:13" x14ac:dyDescent="0.25">
      <c r="A131" s="5" t="s">
        <v>243</v>
      </c>
      <c r="B131" s="5"/>
      <c r="C131" s="5" t="s">
        <v>220</v>
      </c>
      <c r="D131" s="5"/>
      <c r="E131" s="5"/>
      <c r="F131" s="5"/>
      <c r="G131" s="5" t="s">
        <v>243</v>
      </c>
      <c r="H131" s="19"/>
      <c r="I131" s="5"/>
      <c r="J131" s="5"/>
      <c r="K131" s="9">
        <f t="shared" si="7"/>
        <v>854.1</v>
      </c>
      <c r="L131" s="1"/>
      <c r="M131" s="5">
        <v>0</v>
      </c>
    </row>
    <row r="132" spans="1:13" x14ac:dyDescent="0.25">
      <c r="A132" s="5" t="s">
        <v>243</v>
      </c>
      <c r="B132" s="5"/>
      <c r="C132" s="5" t="s">
        <v>220</v>
      </c>
      <c r="D132" s="5"/>
      <c r="E132" s="5"/>
      <c r="F132" s="5"/>
      <c r="G132" s="5" t="s">
        <v>243</v>
      </c>
      <c r="H132" s="19"/>
      <c r="I132" s="5"/>
      <c r="J132" s="5"/>
      <c r="K132" s="9">
        <f t="shared" si="7"/>
        <v>854.1</v>
      </c>
      <c r="L132" s="1"/>
      <c r="M132" s="5">
        <v>0</v>
      </c>
    </row>
    <row r="133" spans="1:13" x14ac:dyDescent="0.25">
      <c r="A133" s="5" t="s">
        <v>243</v>
      </c>
      <c r="B133" s="5"/>
      <c r="C133" s="5" t="s">
        <v>220</v>
      </c>
      <c r="D133" s="5"/>
      <c r="E133" s="5"/>
      <c r="F133" s="5"/>
      <c r="G133" s="5" t="s">
        <v>243</v>
      </c>
      <c r="H133" s="19"/>
      <c r="I133" s="5"/>
      <c r="J133" s="5"/>
      <c r="K133" s="9">
        <f t="shared" si="7"/>
        <v>854.1</v>
      </c>
      <c r="L133" s="1"/>
      <c r="M133" s="5">
        <v>0</v>
      </c>
    </row>
    <row r="134" spans="1:13" x14ac:dyDescent="0.25">
      <c r="A134" s="5" t="s">
        <v>243</v>
      </c>
      <c r="B134" s="5"/>
      <c r="C134" s="5" t="s">
        <v>220</v>
      </c>
      <c r="D134" s="5"/>
      <c r="E134" s="5"/>
      <c r="F134" s="5"/>
      <c r="G134" s="5" t="s">
        <v>243</v>
      </c>
      <c r="H134" s="19"/>
      <c r="I134" s="5"/>
      <c r="J134" s="5"/>
      <c r="K134" s="9">
        <f t="shared" si="7"/>
        <v>854.1</v>
      </c>
      <c r="L134" s="1"/>
      <c r="M134" s="5">
        <v>0</v>
      </c>
    </row>
    <row r="135" spans="1:13" x14ac:dyDescent="0.25">
      <c r="A135" s="5" t="s">
        <v>243</v>
      </c>
      <c r="B135" s="5"/>
      <c r="C135" s="5" t="s">
        <v>220</v>
      </c>
      <c r="D135" s="5"/>
      <c r="E135" s="5"/>
      <c r="F135" s="5"/>
      <c r="G135" s="5" t="s">
        <v>243</v>
      </c>
      <c r="H135" s="19"/>
      <c r="I135" s="5"/>
      <c r="J135" s="5"/>
      <c r="K135" s="9">
        <f t="shared" si="7"/>
        <v>854.1</v>
      </c>
      <c r="L135" s="1"/>
      <c r="M135" s="5">
        <v>0</v>
      </c>
    </row>
    <row r="136" spans="1:13" x14ac:dyDescent="0.25">
      <c r="A136" s="5" t="s">
        <v>243</v>
      </c>
      <c r="B136" s="5"/>
      <c r="C136" s="5" t="s">
        <v>220</v>
      </c>
      <c r="D136" s="5"/>
      <c r="E136" s="5"/>
      <c r="F136" s="5"/>
      <c r="G136" s="5" t="s">
        <v>243</v>
      </c>
      <c r="H136" s="19"/>
      <c r="I136" s="5"/>
      <c r="J136" s="5"/>
      <c r="K136" s="9">
        <f t="shared" si="7"/>
        <v>854.1</v>
      </c>
      <c r="L136" s="1"/>
      <c r="M136" s="5">
        <v>0</v>
      </c>
    </row>
    <row r="137" spans="1:13" x14ac:dyDescent="0.25">
      <c r="A137" s="5" t="s">
        <v>243</v>
      </c>
      <c r="B137" s="5"/>
      <c r="C137" s="5" t="s">
        <v>220</v>
      </c>
      <c r="D137" s="5"/>
      <c r="E137" s="5"/>
      <c r="F137" s="5"/>
      <c r="G137" s="5" t="s">
        <v>243</v>
      </c>
      <c r="H137" s="19"/>
      <c r="I137" s="5"/>
      <c r="J137" s="5"/>
      <c r="K137" s="9">
        <f t="shared" si="7"/>
        <v>854.1</v>
      </c>
      <c r="L137" s="1"/>
      <c r="M137" s="5">
        <v>0</v>
      </c>
    </row>
    <row r="138" spans="1:13" x14ac:dyDescent="0.25">
      <c r="A138" s="5" t="s">
        <v>243</v>
      </c>
      <c r="B138" s="5"/>
      <c r="C138" s="5" t="s">
        <v>220</v>
      </c>
      <c r="D138" s="5"/>
      <c r="E138" s="5"/>
      <c r="F138" s="5"/>
      <c r="G138" s="5" t="s">
        <v>243</v>
      </c>
      <c r="H138" s="19"/>
      <c r="I138" s="5"/>
      <c r="J138" s="5"/>
      <c r="K138" s="9">
        <f t="shared" si="7"/>
        <v>854.1</v>
      </c>
      <c r="L138" s="1"/>
      <c r="M138" s="5">
        <v>0</v>
      </c>
    </row>
    <row r="139" spans="1:13" x14ac:dyDescent="0.25">
      <c r="A139" s="5" t="s">
        <v>243</v>
      </c>
      <c r="B139" s="5"/>
      <c r="C139" s="5" t="s">
        <v>220</v>
      </c>
      <c r="D139" s="5"/>
      <c r="E139" s="5"/>
      <c r="F139" s="5"/>
      <c r="G139" s="5" t="s">
        <v>243</v>
      </c>
      <c r="H139" s="19"/>
      <c r="I139" s="5"/>
      <c r="J139" s="5"/>
      <c r="K139" s="9">
        <f>$C$217</f>
        <v>1232.42</v>
      </c>
      <c r="L139" s="1"/>
      <c r="M139" s="5">
        <v>0</v>
      </c>
    </row>
    <row r="140" spans="1:13" x14ac:dyDescent="0.25">
      <c r="A140" s="5" t="s">
        <v>243</v>
      </c>
      <c r="B140" s="5"/>
      <c r="C140" s="5" t="s">
        <v>220</v>
      </c>
      <c r="D140" s="5"/>
      <c r="E140" s="5"/>
      <c r="F140" s="5"/>
      <c r="G140" s="5" t="s">
        <v>243</v>
      </c>
      <c r="H140" s="19"/>
      <c r="I140" s="5"/>
      <c r="J140" s="5"/>
      <c r="K140" s="9">
        <f>$C$217</f>
        <v>1232.42</v>
      </c>
      <c r="L140" s="1"/>
      <c r="M140" s="5">
        <v>0</v>
      </c>
    </row>
    <row r="141" spans="1:13" x14ac:dyDescent="0.25">
      <c r="A141" s="5" t="s">
        <v>243</v>
      </c>
      <c r="B141" s="5"/>
      <c r="C141" s="5" t="s">
        <v>220</v>
      </c>
      <c r="D141" s="5"/>
      <c r="E141" s="5"/>
      <c r="F141" s="5"/>
      <c r="G141" s="5" t="s">
        <v>243</v>
      </c>
      <c r="H141" s="19"/>
      <c r="I141" s="5"/>
      <c r="J141" s="5"/>
      <c r="K141" s="9">
        <f>$C$217</f>
        <v>1232.42</v>
      </c>
      <c r="L141" s="1"/>
      <c r="M141" s="5">
        <v>0</v>
      </c>
    </row>
    <row r="142" spans="1:13" x14ac:dyDescent="0.25">
      <c r="A142" s="5" t="s">
        <v>243</v>
      </c>
      <c r="B142" s="5"/>
      <c r="C142" s="5" t="s">
        <v>220</v>
      </c>
      <c r="D142" s="5"/>
      <c r="E142" s="5"/>
      <c r="F142" s="5"/>
      <c r="G142" s="5" t="s">
        <v>243</v>
      </c>
      <c r="H142" s="19"/>
      <c r="I142" s="5"/>
      <c r="J142" s="5"/>
      <c r="K142" s="9">
        <f>$C$217</f>
        <v>1232.42</v>
      </c>
      <c r="L142" s="1"/>
      <c r="M142" s="5">
        <v>0</v>
      </c>
    </row>
    <row r="143" spans="1:13" x14ac:dyDescent="0.25">
      <c r="A143" s="5" t="s">
        <v>243</v>
      </c>
      <c r="B143" s="5"/>
      <c r="C143" s="5" t="s">
        <v>220</v>
      </c>
      <c r="D143" s="5"/>
      <c r="E143" s="5"/>
      <c r="F143" s="5"/>
      <c r="G143" s="5" t="s">
        <v>243</v>
      </c>
      <c r="H143" s="19"/>
      <c r="I143" s="5"/>
      <c r="J143" s="5"/>
      <c r="K143" s="9">
        <f>$C$217</f>
        <v>1232.42</v>
      </c>
      <c r="L143" s="1"/>
      <c r="M143" s="5">
        <v>0</v>
      </c>
    </row>
    <row r="144" spans="1:13" x14ac:dyDescent="0.25">
      <c r="A144" s="5" t="s">
        <v>0</v>
      </c>
      <c r="B144" s="5" t="s">
        <v>1</v>
      </c>
      <c r="C144" s="25" t="s">
        <v>273</v>
      </c>
      <c r="D144" s="5" t="s">
        <v>78</v>
      </c>
      <c r="E144" s="5" t="s">
        <v>4</v>
      </c>
      <c r="F144" s="5" t="s">
        <v>5</v>
      </c>
      <c r="G144" s="5" t="s">
        <v>12</v>
      </c>
      <c r="H144" s="19">
        <v>37847</v>
      </c>
      <c r="I144" s="5" t="s">
        <v>7</v>
      </c>
      <c r="J144" s="5"/>
      <c r="K144" s="9">
        <f>$C$219</f>
        <v>854.1</v>
      </c>
      <c r="L144" s="5"/>
      <c r="M144" s="1">
        <v>0</v>
      </c>
    </row>
    <row r="145" spans="1:13" x14ac:dyDescent="0.25">
      <c r="A145" s="1" t="s">
        <v>0</v>
      </c>
      <c r="B145" s="1" t="s">
        <v>1</v>
      </c>
      <c r="C145" s="2" t="s">
        <v>273</v>
      </c>
      <c r="D145" s="1" t="s">
        <v>78</v>
      </c>
      <c r="E145" s="1" t="s">
        <v>4</v>
      </c>
      <c r="F145" s="1" t="s">
        <v>5</v>
      </c>
      <c r="G145" s="1" t="s">
        <v>12</v>
      </c>
      <c r="H145" s="17">
        <v>37847</v>
      </c>
      <c r="I145" s="1" t="s">
        <v>7</v>
      </c>
      <c r="J145" s="1"/>
      <c r="K145" s="7">
        <f>$C$219</f>
        <v>854.1</v>
      </c>
      <c r="L145" s="1"/>
      <c r="M145" s="1">
        <v>0</v>
      </c>
    </row>
    <row r="146" spans="1:13" x14ac:dyDescent="0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1" t="s">
        <v>6</v>
      </c>
      <c r="H146" s="17">
        <v>37872</v>
      </c>
      <c r="I146" s="1" t="s">
        <v>7</v>
      </c>
      <c r="J146" s="1"/>
      <c r="K146" s="7">
        <f>$C$219</f>
        <v>854.1</v>
      </c>
      <c r="L146" s="1"/>
      <c r="M146" s="1">
        <v>0</v>
      </c>
    </row>
    <row r="147" spans="1:13" x14ac:dyDescent="0.25">
      <c r="A147" s="1" t="s">
        <v>0</v>
      </c>
      <c r="B147" s="1" t="s">
        <v>1</v>
      </c>
      <c r="C147" s="1" t="s">
        <v>34</v>
      </c>
      <c r="D147" s="1" t="s">
        <v>3</v>
      </c>
      <c r="E147" s="1" t="s">
        <v>4</v>
      </c>
      <c r="F147" s="1" t="s">
        <v>35</v>
      </c>
      <c r="G147" s="1" t="s">
        <v>36</v>
      </c>
      <c r="H147" s="17">
        <v>38072</v>
      </c>
      <c r="I147" s="1" t="s">
        <v>7</v>
      </c>
      <c r="J147" s="1"/>
      <c r="K147" s="7">
        <f>$C$219</f>
        <v>854.1</v>
      </c>
      <c r="L147" s="1"/>
      <c r="M147" s="1">
        <v>0</v>
      </c>
    </row>
    <row r="148" spans="1:13" x14ac:dyDescent="0.25">
      <c r="A148" s="5" t="s">
        <v>0</v>
      </c>
      <c r="B148" s="5" t="s">
        <v>1</v>
      </c>
      <c r="C148" s="5" t="s">
        <v>58</v>
      </c>
      <c r="D148" s="5" t="s">
        <v>45</v>
      </c>
      <c r="E148" s="5" t="s">
        <v>59</v>
      </c>
      <c r="F148" s="5" t="s">
        <v>60</v>
      </c>
      <c r="G148" s="5" t="s">
        <v>61</v>
      </c>
      <c r="H148" s="19">
        <v>40507</v>
      </c>
      <c r="I148" s="5" t="s">
        <v>7</v>
      </c>
      <c r="J148" s="3">
        <v>1</v>
      </c>
      <c r="K148" s="9">
        <f t="shared" ref="K148:K168" si="8">$C$217</f>
        <v>1232.42</v>
      </c>
      <c r="L148" s="1"/>
      <c r="M148" s="1">
        <v>0</v>
      </c>
    </row>
    <row r="149" spans="1:13" x14ac:dyDescent="0.25">
      <c r="A149" s="5" t="s">
        <v>0</v>
      </c>
      <c r="B149" s="5" t="s">
        <v>1</v>
      </c>
      <c r="C149" s="5" t="s">
        <v>58</v>
      </c>
      <c r="D149" s="5" t="s">
        <v>45</v>
      </c>
      <c r="E149" s="5" t="s">
        <v>59</v>
      </c>
      <c r="F149" s="5" t="s">
        <v>60</v>
      </c>
      <c r="G149" s="5" t="s">
        <v>61</v>
      </c>
      <c r="H149" s="19">
        <v>40507</v>
      </c>
      <c r="I149" s="5" t="s">
        <v>7</v>
      </c>
      <c r="J149" s="3">
        <v>1</v>
      </c>
      <c r="K149" s="9">
        <f t="shared" si="8"/>
        <v>1232.42</v>
      </c>
      <c r="L149" s="1"/>
      <c r="M149" s="1">
        <v>0</v>
      </c>
    </row>
    <row r="150" spans="1:13" x14ac:dyDescent="0.25">
      <c r="A150" s="5" t="s">
        <v>0</v>
      </c>
      <c r="B150" s="5" t="s">
        <v>1</v>
      </c>
      <c r="C150" s="5" t="s">
        <v>58</v>
      </c>
      <c r="D150" s="5" t="s">
        <v>45</v>
      </c>
      <c r="E150" s="5" t="s">
        <v>59</v>
      </c>
      <c r="F150" s="5" t="s">
        <v>60</v>
      </c>
      <c r="G150" s="5" t="s">
        <v>61</v>
      </c>
      <c r="H150" s="19">
        <v>40507</v>
      </c>
      <c r="I150" s="5" t="s">
        <v>7</v>
      </c>
      <c r="J150" s="3">
        <v>1</v>
      </c>
      <c r="K150" s="9">
        <f t="shared" si="8"/>
        <v>1232.42</v>
      </c>
      <c r="L150" s="1"/>
      <c r="M150" s="1">
        <v>0</v>
      </c>
    </row>
    <row r="151" spans="1:13" x14ac:dyDescent="0.25">
      <c r="A151" s="5" t="s">
        <v>0</v>
      </c>
      <c r="B151" s="5" t="s">
        <v>1</v>
      </c>
      <c r="C151" s="5" t="s">
        <v>58</v>
      </c>
      <c r="D151" s="5" t="s">
        <v>45</v>
      </c>
      <c r="E151" s="5" t="s">
        <v>59</v>
      </c>
      <c r="F151" s="5" t="s">
        <v>60</v>
      </c>
      <c r="G151" s="5" t="s">
        <v>61</v>
      </c>
      <c r="H151" s="19">
        <v>40507</v>
      </c>
      <c r="I151" s="5" t="s">
        <v>7</v>
      </c>
      <c r="J151" s="3">
        <v>1</v>
      </c>
      <c r="K151" s="9">
        <f t="shared" si="8"/>
        <v>1232.42</v>
      </c>
      <c r="L151" s="1"/>
      <c r="M151" s="1">
        <v>0</v>
      </c>
    </row>
    <row r="152" spans="1:13" x14ac:dyDescent="0.25">
      <c r="A152" s="5" t="s">
        <v>0</v>
      </c>
      <c r="B152" s="5" t="s">
        <v>1</v>
      </c>
      <c r="C152" s="5" t="s">
        <v>58</v>
      </c>
      <c r="D152" s="5" t="s">
        <v>62</v>
      </c>
      <c r="E152" s="5" t="s">
        <v>4</v>
      </c>
      <c r="F152" s="5" t="s">
        <v>26</v>
      </c>
      <c r="G152" s="5" t="s">
        <v>63</v>
      </c>
      <c r="H152" s="19">
        <v>39581</v>
      </c>
      <c r="I152" s="5" t="s">
        <v>7</v>
      </c>
      <c r="J152" s="3">
        <v>1</v>
      </c>
      <c r="K152" s="9">
        <f t="shared" si="8"/>
        <v>1232.42</v>
      </c>
      <c r="L152" s="1"/>
      <c r="M152" s="1">
        <v>0</v>
      </c>
    </row>
    <row r="153" spans="1:13" x14ac:dyDescent="0.25">
      <c r="A153" s="5" t="s">
        <v>0</v>
      </c>
      <c r="B153" s="5" t="s">
        <v>1</v>
      </c>
      <c r="C153" s="5" t="s">
        <v>58</v>
      </c>
      <c r="D153" s="5" t="s">
        <v>62</v>
      </c>
      <c r="E153" s="5" t="s">
        <v>4</v>
      </c>
      <c r="F153" s="5" t="s">
        <v>26</v>
      </c>
      <c r="G153" s="5" t="s">
        <v>63</v>
      </c>
      <c r="H153" s="19">
        <v>39581</v>
      </c>
      <c r="I153" s="5" t="s">
        <v>7</v>
      </c>
      <c r="J153" s="3">
        <v>1</v>
      </c>
      <c r="K153" s="9">
        <f t="shared" si="8"/>
        <v>1232.42</v>
      </c>
      <c r="L153" s="1"/>
      <c r="M153" s="1">
        <v>0</v>
      </c>
    </row>
    <row r="154" spans="1:13" x14ac:dyDescent="0.25">
      <c r="A154" s="5" t="s">
        <v>0</v>
      </c>
      <c r="B154" s="5" t="s">
        <v>1</v>
      </c>
      <c r="C154" s="5" t="s">
        <v>58</v>
      </c>
      <c r="D154" s="5" t="s">
        <v>62</v>
      </c>
      <c r="E154" s="5" t="s">
        <v>4</v>
      </c>
      <c r="F154" s="5" t="s">
        <v>26</v>
      </c>
      <c r="G154" s="5" t="s">
        <v>63</v>
      </c>
      <c r="H154" s="19">
        <v>39581</v>
      </c>
      <c r="I154" s="5" t="s">
        <v>7</v>
      </c>
      <c r="J154" s="3">
        <v>1</v>
      </c>
      <c r="K154" s="9">
        <f t="shared" si="8"/>
        <v>1232.42</v>
      </c>
      <c r="L154" s="1"/>
      <c r="M154" s="1">
        <v>0</v>
      </c>
    </row>
    <row r="155" spans="1:13" x14ac:dyDescent="0.25">
      <c r="A155" s="5" t="s">
        <v>0</v>
      </c>
      <c r="B155" s="5" t="s">
        <v>1</v>
      </c>
      <c r="C155" s="5" t="s">
        <v>58</v>
      </c>
      <c r="D155" s="5" t="s">
        <v>62</v>
      </c>
      <c r="E155" s="5" t="s">
        <v>4</v>
      </c>
      <c r="F155" s="5" t="s">
        <v>26</v>
      </c>
      <c r="G155" s="5" t="s">
        <v>63</v>
      </c>
      <c r="H155" s="19">
        <v>39581</v>
      </c>
      <c r="I155" s="5" t="s">
        <v>7</v>
      </c>
      <c r="J155" s="3">
        <v>1</v>
      </c>
      <c r="K155" s="9">
        <f t="shared" si="8"/>
        <v>1232.42</v>
      </c>
      <c r="L155" s="1"/>
      <c r="M155" s="1">
        <v>0</v>
      </c>
    </row>
    <row r="156" spans="1:13" x14ac:dyDescent="0.25">
      <c r="A156" s="5" t="s">
        <v>0</v>
      </c>
      <c r="B156" s="5" t="s">
        <v>1</v>
      </c>
      <c r="C156" s="5" t="s">
        <v>58</v>
      </c>
      <c r="D156" s="5" t="s">
        <v>62</v>
      </c>
      <c r="E156" s="5" t="s">
        <v>4</v>
      </c>
      <c r="F156" s="5" t="s">
        <v>26</v>
      </c>
      <c r="G156" s="5" t="s">
        <v>63</v>
      </c>
      <c r="H156" s="19">
        <v>39581</v>
      </c>
      <c r="I156" s="5" t="s">
        <v>7</v>
      </c>
      <c r="J156" s="3">
        <v>1</v>
      </c>
      <c r="K156" s="9">
        <f t="shared" si="8"/>
        <v>1232.42</v>
      </c>
      <c r="L156" s="1"/>
      <c r="M156" s="1">
        <v>0</v>
      </c>
    </row>
    <row r="157" spans="1:13" x14ac:dyDescent="0.25">
      <c r="A157" s="5" t="s">
        <v>0</v>
      </c>
      <c r="B157" s="5" t="s">
        <v>1</v>
      </c>
      <c r="C157" s="5" t="s">
        <v>58</v>
      </c>
      <c r="D157" s="5" t="s">
        <v>62</v>
      </c>
      <c r="E157" s="5" t="s">
        <v>4</v>
      </c>
      <c r="F157" s="5" t="s">
        <v>26</v>
      </c>
      <c r="G157" s="5" t="s">
        <v>63</v>
      </c>
      <c r="H157" s="19">
        <v>39581</v>
      </c>
      <c r="I157" s="5" t="s">
        <v>7</v>
      </c>
      <c r="J157" s="3">
        <v>1</v>
      </c>
      <c r="K157" s="9">
        <f t="shared" si="8"/>
        <v>1232.42</v>
      </c>
      <c r="L157" s="1"/>
      <c r="M157" s="1">
        <v>0</v>
      </c>
    </row>
    <row r="158" spans="1:13" x14ac:dyDescent="0.25">
      <c r="A158" s="5" t="s">
        <v>0</v>
      </c>
      <c r="B158" s="5" t="s">
        <v>1</v>
      </c>
      <c r="C158" s="5" t="s">
        <v>58</v>
      </c>
      <c r="D158" s="5" t="s">
        <v>62</v>
      </c>
      <c r="E158" s="5" t="s">
        <v>4</v>
      </c>
      <c r="F158" s="5" t="s">
        <v>26</v>
      </c>
      <c r="G158" s="5" t="s">
        <v>63</v>
      </c>
      <c r="H158" s="19">
        <v>39581</v>
      </c>
      <c r="I158" s="5" t="s">
        <v>7</v>
      </c>
      <c r="J158" s="3">
        <v>1</v>
      </c>
      <c r="K158" s="9">
        <f t="shared" si="8"/>
        <v>1232.42</v>
      </c>
      <c r="L158" s="1"/>
      <c r="M158" s="1">
        <v>0</v>
      </c>
    </row>
    <row r="159" spans="1:13" x14ac:dyDescent="0.25">
      <c r="A159" s="5" t="s">
        <v>0</v>
      </c>
      <c r="B159" s="5" t="s">
        <v>1</v>
      </c>
      <c r="C159" s="5" t="s">
        <v>58</v>
      </c>
      <c r="D159" s="5" t="s">
        <v>62</v>
      </c>
      <c r="E159" s="5" t="s">
        <v>4</v>
      </c>
      <c r="F159" s="5" t="s">
        <v>26</v>
      </c>
      <c r="G159" s="5" t="s">
        <v>63</v>
      </c>
      <c r="H159" s="19">
        <v>39581</v>
      </c>
      <c r="I159" s="5" t="s">
        <v>7</v>
      </c>
      <c r="J159" s="3">
        <v>1</v>
      </c>
      <c r="K159" s="9">
        <f t="shared" si="8"/>
        <v>1232.42</v>
      </c>
      <c r="L159" s="1"/>
      <c r="M159" s="1">
        <v>0</v>
      </c>
    </row>
    <row r="160" spans="1:13" x14ac:dyDescent="0.25">
      <c r="A160" s="5" t="s">
        <v>0</v>
      </c>
      <c r="B160" s="5" t="s">
        <v>1</v>
      </c>
      <c r="C160" s="5" t="s">
        <v>58</v>
      </c>
      <c r="D160" s="5" t="s">
        <v>62</v>
      </c>
      <c r="E160" s="5" t="s">
        <v>4</v>
      </c>
      <c r="F160" s="5" t="s">
        <v>26</v>
      </c>
      <c r="G160" s="5" t="s">
        <v>63</v>
      </c>
      <c r="H160" s="19">
        <v>39581</v>
      </c>
      <c r="I160" s="5" t="s">
        <v>7</v>
      </c>
      <c r="J160" s="3">
        <v>1</v>
      </c>
      <c r="K160" s="9">
        <f t="shared" si="8"/>
        <v>1232.42</v>
      </c>
      <c r="L160" s="1"/>
      <c r="M160" s="1">
        <v>0</v>
      </c>
    </row>
    <row r="161" spans="1:13" x14ac:dyDescent="0.25">
      <c r="A161" s="5" t="s">
        <v>0</v>
      </c>
      <c r="B161" s="5" t="s">
        <v>1</v>
      </c>
      <c r="C161" s="5" t="s">
        <v>58</v>
      </c>
      <c r="D161" s="5" t="s">
        <v>62</v>
      </c>
      <c r="E161" s="5" t="s">
        <v>4</v>
      </c>
      <c r="F161" s="5" t="s">
        <v>26</v>
      </c>
      <c r="G161" s="5" t="s">
        <v>63</v>
      </c>
      <c r="H161" s="19">
        <v>39581</v>
      </c>
      <c r="I161" s="5" t="s">
        <v>7</v>
      </c>
      <c r="J161" s="3">
        <v>1</v>
      </c>
      <c r="K161" s="9">
        <f t="shared" si="8"/>
        <v>1232.42</v>
      </c>
      <c r="L161" s="1"/>
      <c r="M161" s="1">
        <v>0</v>
      </c>
    </row>
    <row r="162" spans="1:13" x14ac:dyDescent="0.25">
      <c r="A162" s="5" t="s">
        <v>0</v>
      </c>
      <c r="B162" s="5" t="s">
        <v>1</v>
      </c>
      <c r="C162" s="5" t="s">
        <v>58</v>
      </c>
      <c r="D162" s="5" t="s">
        <v>62</v>
      </c>
      <c r="E162" s="5" t="s">
        <v>4</v>
      </c>
      <c r="F162" s="5" t="s">
        <v>26</v>
      </c>
      <c r="G162" s="5" t="s">
        <v>63</v>
      </c>
      <c r="H162" s="19">
        <v>39581</v>
      </c>
      <c r="I162" s="5" t="s">
        <v>7</v>
      </c>
      <c r="J162" s="3">
        <v>1</v>
      </c>
      <c r="K162" s="9">
        <f t="shared" si="8"/>
        <v>1232.42</v>
      </c>
      <c r="L162" s="1"/>
      <c r="M162" s="1">
        <v>0</v>
      </c>
    </row>
    <row r="163" spans="1:13" x14ac:dyDescent="0.25">
      <c r="A163" s="5" t="s">
        <v>0</v>
      </c>
      <c r="B163" s="5" t="s">
        <v>1</v>
      </c>
      <c r="C163" s="5" t="s">
        <v>58</v>
      </c>
      <c r="D163" s="5" t="s">
        <v>62</v>
      </c>
      <c r="E163" s="5" t="s">
        <v>4</v>
      </c>
      <c r="F163" s="5" t="s">
        <v>26</v>
      </c>
      <c r="G163" s="5" t="s">
        <v>63</v>
      </c>
      <c r="H163" s="19">
        <v>39581</v>
      </c>
      <c r="I163" s="5" t="s">
        <v>7</v>
      </c>
      <c r="J163" s="3">
        <v>1</v>
      </c>
      <c r="K163" s="9">
        <f t="shared" si="8"/>
        <v>1232.42</v>
      </c>
      <c r="L163" s="1"/>
      <c r="M163" s="1">
        <v>0</v>
      </c>
    </row>
    <row r="164" spans="1:13" s="6" customFormat="1" x14ac:dyDescent="0.25">
      <c r="A164" s="5" t="s">
        <v>0</v>
      </c>
      <c r="B164" s="5" t="s">
        <v>1</v>
      </c>
      <c r="C164" s="5" t="s">
        <v>58</v>
      </c>
      <c r="D164" s="5" t="s">
        <v>62</v>
      </c>
      <c r="E164" s="5" t="s">
        <v>4</v>
      </c>
      <c r="F164" s="5" t="s">
        <v>26</v>
      </c>
      <c r="G164" s="5" t="s">
        <v>63</v>
      </c>
      <c r="H164" s="19">
        <v>39581</v>
      </c>
      <c r="I164" s="5" t="s">
        <v>7</v>
      </c>
      <c r="J164" s="3">
        <v>1</v>
      </c>
      <c r="K164" s="9">
        <f t="shared" si="8"/>
        <v>1232.42</v>
      </c>
      <c r="L164" s="1"/>
      <c r="M164" s="1">
        <v>0</v>
      </c>
    </row>
    <row r="165" spans="1:13" x14ac:dyDescent="0.25">
      <c r="A165" s="5" t="s">
        <v>0</v>
      </c>
      <c r="B165" s="5" t="s">
        <v>1</v>
      </c>
      <c r="C165" s="5" t="s">
        <v>58</v>
      </c>
      <c r="D165" s="5" t="s">
        <v>62</v>
      </c>
      <c r="E165" s="5" t="s">
        <v>4</v>
      </c>
      <c r="F165" s="5" t="s">
        <v>26</v>
      </c>
      <c r="G165" s="5" t="s">
        <v>63</v>
      </c>
      <c r="H165" s="19">
        <v>39581</v>
      </c>
      <c r="I165" s="5" t="s">
        <v>7</v>
      </c>
      <c r="J165" s="3">
        <v>1</v>
      </c>
      <c r="K165" s="9">
        <f t="shared" si="8"/>
        <v>1232.42</v>
      </c>
      <c r="L165" s="1"/>
      <c r="M165" s="1">
        <v>0</v>
      </c>
    </row>
    <row r="166" spans="1:13" x14ac:dyDescent="0.25">
      <c r="A166" s="5" t="s">
        <v>0</v>
      </c>
      <c r="B166" s="5" t="s">
        <v>1</v>
      </c>
      <c r="C166" s="5" t="s">
        <v>58</v>
      </c>
      <c r="D166" s="5" t="s">
        <v>62</v>
      </c>
      <c r="E166" s="5" t="s">
        <v>4</v>
      </c>
      <c r="F166" s="5" t="s">
        <v>26</v>
      </c>
      <c r="G166" s="5" t="s">
        <v>63</v>
      </c>
      <c r="H166" s="19">
        <v>39581</v>
      </c>
      <c r="I166" s="5" t="s">
        <v>7</v>
      </c>
      <c r="J166" s="3">
        <v>1</v>
      </c>
      <c r="K166" s="9">
        <f t="shared" si="8"/>
        <v>1232.42</v>
      </c>
      <c r="L166" s="1"/>
      <c r="M166" s="1">
        <v>0</v>
      </c>
    </row>
    <row r="167" spans="1:13" x14ac:dyDescent="0.25">
      <c r="A167" s="5" t="s">
        <v>0</v>
      </c>
      <c r="B167" s="5" t="s">
        <v>1</v>
      </c>
      <c r="C167" s="5" t="s">
        <v>58</v>
      </c>
      <c r="D167" s="5" t="s">
        <v>62</v>
      </c>
      <c r="E167" s="5" t="s">
        <v>4</v>
      </c>
      <c r="F167" s="5" t="s">
        <v>26</v>
      </c>
      <c r="G167" s="5" t="s">
        <v>63</v>
      </c>
      <c r="H167" s="19">
        <v>39581</v>
      </c>
      <c r="I167" s="5" t="s">
        <v>7</v>
      </c>
      <c r="J167" s="3">
        <v>1</v>
      </c>
      <c r="K167" s="9">
        <f t="shared" si="8"/>
        <v>1232.42</v>
      </c>
      <c r="L167" s="1"/>
      <c r="M167" s="1">
        <v>0</v>
      </c>
    </row>
    <row r="168" spans="1:13" x14ac:dyDescent="0.25">
      <c r="A168" s="5" t="s">
        <v>0</v>
      </c>
      <c r="B168" s="5" t="s">
        <v>1</v>
      </c>
      <c r="C168" s="5" t="s">
        <v>58</v>
      </c>
      <c r="D168" s="5" t="s">
        <v>62</v>
      </c>
      <c r="E168" s="5" t="s">
        <v>4</v>
      </c>
      <c r="F168" s="5" t="s">
        <v>26</v>
      </c>
      <c r="G168" s="5" t="s">
        <v>63</v>
      </c>
      <c r="H168" s="19">
        <v>39581</v>
      </c>
      <c r="I168" s="5" t="s">
        <v>7</v>
      </c>
      <c r="J168" s="3">
        <v>1</v>
      </c>
      <c r="K168" s="9">
        <f t="shared" si="8"/>
        <v>1232.42</v>
      </c>
      <c r="L168" s="1"/>
      <c r="M168" s="1">
        <v>0</v>
      </c>
    </row>
    <row r="169" spans="1:13" x14ac:dyDescent="0.25">
      <c r="A169" s="4" t="s">
        <v>0</v>
      </c>
      <c r="B169" s="4" t="s">
        <v>1</v>
      </c>
      <c r="C169" s="4" t="s">
        <v>98</v>
      </c>
      <c r="D169" s="4" t="s">
        <v>99</v>
      </c>
      <c r="E169" s="4" t="s">
        <v>4</v>
      </c>
      <c r="F169" s="4" t="s">
        <v>74</v>
      </c>
      <c r="G169" s="4" t="s">
        <v>75</v>
      </c>
      <c r="H169" s="18">
        <v>38698</v>
      </c>
      <c r="I169" s="4" t="s">
        <v>7</v>
      </c>
      <c r="J169" s="4"/>
      <c r="K169" s="4"/>
      <c r="L169" s="4">
        <v>1</v>
      </c>
      <c r="M169" s="8">
        <f t="shared" ref="M169:M192" si="9">$C$219</f>
        <v>854.1</v>
      </c>
    </row>
    <row r="170" spans="1:13" x14ac:dyDescent="0.25">
      <c r="A170" s="4" t="s">
        <v>0</v>
      </c>
      <c r="B170" s="4" t="s">
        <v>1</v>
      </c>
      <c r="C170" s="4" t="s">
        <v>98</v>
      </c>
      <c r="D170" s="4" t="s">
        <v>99</v>
      </c>
      <c r="E170" s="4" t="s">
        <v>4</v>
      </c>
      <c r="F170" s="4" t="s">
        <v>5</v>
      </c>
      <c r="G170" s="4" t="s">
        <v>20</v>
      </c>
      <c r="H170" s="18">
        <v>37930</v>
      </c>
      <c r="I170" s="4" t="s">
        <v>7</v>
      </c>
      <c r="J170" s="4"/>
      <c r="K170" s="4"/>
      <c r="L170" s="4">
        <v>1</v>
      </c>
      <c r="M170" s="8">
        <f t="shared" si="9"/>
        <v>854.1</v>
      </c>
    </row>
    <row r="171" spans="1:13" x14ac:dyDescent="0.25">
      <c r="A171" s="4" t="s">
        <v>0</v>
      </c>
      <c r="B171" s="4" t="s">
        <v>1</v>
      </c>
      <c r="C171" s="4" t="s">
        <v>98</v>
      </c>
      <c r="D171" s="4" t="s">
        <v>99</v>
      </c>
      <c r="E171" s="4" t="s">
        <v>4</v>
      </c>
      <c r="F171" s="4" t="s">
        <v>5</v>
      </c>
      <c r="G171" s="4" t="s">
        <v>12</v>
      </c>
      <c r="H171" s="18">
        <v>37847</v>
      </c>
      <c r="I171" s="4" t="s">
        <v>7</v>
      </c>
      <c r="J171" s="4"/>
      <c r="K171" s="4"/>
      <c r="L171" s="4">
        <v>1</v>
      </c>
      <c r="M171" s="8">
        <f t="shared" si="9"/>
        <v>854.1</v>
      </c>
    </row>
    <row r="172" spans="1:13" x14ac:dyDescent="0.25">
      <c r="A172" s="4" t="s">
        <v>0</v>
      </c>
      <c r="B172" s="4" t="s">
        <v>1</v>
      </c>
      <c r="C172" s="4" t="s">
        <v>98</v>
      </c>
      <c r="D172" s="4" t="s">
        <v>99</v>
      </c>
      <c r="E172" s="4" t="s">
        <v>4</v>
      </c>
      <c r="F172" s="4" t="s">
        <v>74</v>
      </c>
      <c r="G172" s="4" t="s">
        <v>75</v>
      </c>
      <c r="H172" s="18">
        <v>38698</v>
      </c>
      <c r="I172" s="4" t="s">
        <v>7</v>
      </c>
      <c r="J172" s="4"/>
      <c r="K172" s="4"/>
      <c r="L172" s="4">
        <v>1</v>
      </c>
      <c r="M172" s="8">
        <f t="shared" si="9"/>
        <v>854.1</v>
      </c>
    </row>
    <row r="173" spans="1:13" x14ac:dyDescent="0.25">
      <c r="A173" s="4" t="s">
        <v>0</v>
      </c>
      <c r="B173" s="4" t="s">
        <v>1</v>
      </c>
      <c r="C173" s="4" t="s">
        <v>98</v>
      </c>
      <c r="D173" s="4" t="s">
        <v>99</v>
      </c>
      <c r="E173" s="4" t="s">
        <v>4</v>
      </c>
      <c r="F173" s="4" t="s">
        <v>74</v>
      </c>
      <c r="G173" s="4" t="s">
        <v>75</v>
      </c>
      <c r="H173" s="18">
        <v>38698</v>
      </c>
      <c r="I173" s="4" t="s">
        <v>7</v>
      </c>
      <c r="J173" s="4"/>
      <c r="K173" s="4"/>
      <c r="L173" s="4">
        <v>1</v>
      </c>
      <c r="M173" s="8">
        <f t="shared" si="9"/>
        <v>854.1</v>
      </c>
    </row>
    <row r="174" spans="1:13" x14ac:dyDescent="0.25">
      <c r="A174" s="4" t="s">
        <v>0</v>
      </c>
      <c r="B174" s="4" t="s">
        <v>1</v>
      </c>
      <c r="C174" s="4" t="s">
        <v>109</v>
      </c>
      <c r="D174" s="4" t="s">
        <v>110</v>
      </c>
      <c r="E174" s="4" t="s">
        <v>4</v>
      </c>
      <c r="F174" s="4" t="s">
        <v>35</v>
      </c>
      <c r="G174" s="4" t="s">
        <v>47</v>
      </c>
      <c r="H174" s="18">
        <v>38281</v>
      </c>
      <c r="I174" s="4" t="s">
        <v>7</v>
      </c>
      <c r="J174" s="4"/>
      <c r="K174" s="4"/>
      <c r="L174" s="4">
        <v>1</v>
      </c>
      <c r="M174" s="8">
        <f t="shared" si="9"/>
        <v>854.1</v>
      </c>
    </row>
    <row r="175" spans="1:13" x14ac:dyDescent="0.25">
      <c r="A175" s="4" t="s">
        <v>0</v>
      </c>
      <c r="B175" s="4" t="s">
        <v>1</v>
      </c>
      <c r="C175" s="4" t="s">
        <v>109</v>
      </c>
      <c r="D175" s="4" t="s">
        <v>110</v>
      </c>
      <c r="E175" s="4" t="s">
        <v>4</v>
      </c>
      <c r="F175" s="4" t="s">
        <v>35</v>
      </c>
      <c r="G175" s="4" t="s">
        <v>47</v>
      </c>
      <c r="H175" s="18">
        <v>38281</v>
      </c>
      <c r="I175" s="4" t="s">
        <v>7</v>
      </c>
      <c r="J175" s="4"/>
      <c r="K175" s="4"/>
      <c r="L175" s="4">
        <v>1</v>
      </c>
      <c r="M175" s="8">
        <f t="shared" si="9"/>
        <v>854.1</v>
      </c>
    </row>
    <row r="176" spans="1:13" x14ac:dyDescent="0.25">
      <c r="A176" s="4" t="s">
        <v>0</v>
      </c>
      <c r="B176" s="4" t="s">
        <v>1</v>
      </c>
      <c r="C176" s="4" t="s">
        <v>109</v>
      </c>
      <c r="D176" s="4" t="s">
        <v>110</v>
      </c>
      <c r="E176" s="4" t="s">
        <v>4</v>
      </c>
      <c r="F176" s="4" t="s">
        <v>35</v>
      </c>
      <c r="G176" s="4" t="s">
        <v>47</v>
      </c>
      <c r="H176" s="18">
        <v>38281</v>
      </c>
      <c r="I176" s="4" t="s">
        <v>7</v>
      </c>
      <c r="J176" s="4"/>
      <c r="K176" s="4"/>
      <c r="L176" s="4">
        <v>1</v>
      </c>
      <c r="M176" s="8">
        <f t="shared" si="9"/>
        <v>854.1</v>
      </c>
    </row>
    <row r="177" spans="1:13" x14ac:dyDescent="0.25">
      <c r="A177" s="4" t="s">
        <v>0</v>
      </c>
      <c r="B177" s="4" t="s">
        <v>1</v>
      </c>
      <c r="C177" s="4" t="s">
        <v>109</v>
      </c>
      <c r="D177" s="4" t="s">
        <v>110</v>
      </c>
      <c r="E177" s="4" t="s">
        <v>4</v>
      </c>
      <c r="F177" s="4" t="s">
        <v>35</v>
      </c>
      <c r="G177" s="4" t="s">
        <v>47</v>
      </c>
      <c r="H177" s="18">
        <v>38281</v>
      </c>
      <c r="I177" s="4" t="s">
        <v>7</v>
      </c>
      <c r="J177" s="4"/>
      <c r="K177" s="4"/>
      <c r="L177" s="4">
        <v>1</v>
      </c>
      <c r="M177" s="8">
        <f t="shared" si="9"/>
        <v>854.1</v>
      </c>
    </row>
    <row r="178" spans="1:13" x14ac:dyDescent="0.25">
      <c r="A178" s="4" t="s">
        <v>0</v>
      </c>
      <c r="B178" s="4" t="s">
        <v>1</v>
      </c>
      <c r="C178" s="4" t="s">
        <v>109</v>
      </c>
      <c r="D178" s="4" t="s">
        <v>110</v>
      </c>
      <c r="E178" s="4" t="s">
        <v>4</v>
      </c>
      <c r="F178" s="4" t="s">
        <v>35</v>
      </c>
      <c r="G178" s="4" t="s">
        <v>47</v>
      </c>
      <c r="H178" s="18">
        <v>38281</v>
      </c>
      <c r="I178" s="4" t="s">
        <v>7</v>
      </c>
      <c r="J178" s="4"/>
      <c r="K178" s="4"/>
      <c r="L178" s="4">
        <v>1</v>
      </c>
      <c r="M178" s="8">
        <f t="shared" si="9"/>
        <v>854.1</v>
      </c>
    </row>
    <row r="179" spans="1:13" x14ac:dyDescent="0.25">
      <c r="A179" s="4" t="s">
        <v>0</v>
      </c>
      <c r="B179" s="4" t="s">
        <v>1</v>
      </c>
      <c r="C179" s="4" t="s">
        <v>109</v>
      </c>
      <c r="D179" s="4" t="s">
        <v>110</v>
      </c>
      <c r="E179" s="4" t="s">
        <v>4</v>
      </c>
      <c r="F179" s="4" t="s">
        <v>35</v>
      </c>
      <c r="G179" s="4" t="s">
        <v>47</v>
      </c>
      <c r="H179" s="18">
        <v>38281</v>
      </c>
      <c r="I179" s="4" t="s">
        <v>7</v>
      </c>
      <c r="J179" s="4"/>
      <c r="K179" s="4"/>
      <c r="L179" s="4">
        <v>1</v>
      </c>
      <c r="M179" s="8">
        <f t="shared" si="9"/>
        <v>854.1</v>
      </c>
    </row>
    <row r="180" spans="1:13" x14ac:dyDescent="0.25">
      <c r="A180" s="4" t="s">
        <v>0</v>
      </c>
      <c r="B180" s="4" t="s">
        <v>1</v>
      </c>
      <c r="C180" s="4" t="s">
        <v>109</v>
      </c>
      <c r="D180" s="4" t="s">
        <v>110</v>
      </c>
      <c r="E180" s="4" t="s">
        <v>4</v>
      </c>
      <c r="F180" s="4" t="s">
        <v>35</v>
      </c>
      <c r="G180" s="4" t="s">
        <v>47</v>
      </c>
      <c r="H180" s="18">
        <v>38281</v>
      </c>
      <c r="I180" s="4" t="s">
        <v>7</v>
      </c>
      <c r="J180" s="4"/>
      <c r="K180" s="4"/>
      <c r="L180" s="4">
        <v>1</v>
      </c>
      <c r="M180" s="8">
        <f t="shared" si="9"/>
        <v>854.1</v>
      </c>
    </row>
    <row r="181" spans="1:13" x14ac:dyDescent="0.25">
      <c r="A181" s="4" t="s">
        <v>0</v>
      </c>
      <c r="B181" s="4" t="s">
        <v>1</v>
      </c>
      <c r="C181" s="4" t="s">
        <v>109</v>
      </c>
      <c r="D181" s="4" t="s">
        <v>110</v>
      </c>
      <c r="E181" s="4" t="s">
        <v>4</v>
      </c>
      <c r="F181" s="4" t="s">
        <v>35</v>
      </c>
      <c r="G181" s="4" t="s">
        <v>47</v>
      </c>
      <c r="H181" s="18">
        <v>38281</v>
      </c>
      <c r="I181" s="4" t="s">
        <v>7</v>
      </c>
      <c r="J181" s="4"/>
      <c r="K181" s="4"/>
      <c r="L181" s="4">
        <v>1</v>
      </c>
      <c r="M181" s="8">
        <f t="shared" si="9"/>
        <v>854.1</v>
      </c>
    </row>
    <row r="182" spans="1:13" x14ac:dyDescent="0.25">
      <c r="A182" s="4" t="s">
        <v>0</v>
      </c>
      <c r="B182" s="4" t="s">
        <v>1</v>
      </c>
      <c r="C182" s="4" t="s">
        <v>109</v>
      </c>
      <c r="D182" s="4" t="s">
        <v>110</v>
      </c>
      <c r="E182" s="4" t="s">
        <v>4</v>
      </c>
      <c r="F182" s="4" t="s">
        <v>35</v>
      </c>
      <c r="G182" s="4" t="s">
        <v>47</v>
      </c>
      <c r="H182" s="18">
        <v>38281</v>
      </c>
      <c r="I182" s="4" t="s">
        <v>7</v>
      </c>
      <c r="J182" s="4"/>
      <c r="K182" s="4"/>
      <c r="L182" s="4">
        <v>1</v>
      </c>
      <c r="M182" s="8">
        <f t="shared" si="9"/>
        <v>854.1</v>
      </c>
    </row>
    <row r="183" spans="1:13" x14ac:dyDescent="0.25">
      <c r="A183" s="4" t="s">
        <v>0</v>
      </c>
      <c r="B183" s="4" t="s">
        <v>1</v>
      </c>
      <c r="C183" s="4" t="s">
        <v>109</v>
      </c>
      <c r="D183" s="4" t="s">
        <v>110</v>
      </c>
      <c r="E183" s="4" t="s">
        <v>4</v>
      </c>
      <c r="F183" s="4" t="s">
        <v>35</v>
      </c>
      <c r="G183" s="4" t="s">
        <v>47</v>
      </c>
      <c r="H183" s="18">
        <v>38281</v>
      </c>
      <c r="I183" s="4" t="s">
        <v>7</v>
      </c>
      <c r="J183" s="4"/>
      <c r="K183" s="4"/>
      <c r="L183" s="4">
        <v>1</v>
      </c>
      <c r="M183" s="8">
        <f t="shared" si="9"/>
        <v>854.1</v>
      </c>
    </row>
    <row r="184" spans="1:13" x14ac:dyDescent="0.25">
      <c r="A184" s="4" t="s">
        <v>0</v>
      </c>
      <c r="B184" s="4" t="s">
        <v>1</v>
      </c>
      <c r="C184" s="4" t="s">
        <v>115</v>
      </c>
      <c r="D184" s="4" t="s">
        <v>116</v>
      </c>
      <c r="E184" s="4" t="s">
        <v>4</v>
      </c>
      <c r="F184" s="4" t="s">
        <v>46</v>
      </c>
      <c r="G184" s="4" t="s">
        <v>47</v>
      </c>
      <c r="H184" s="18">
        <v>38484</v>
      </c>
      <c r="I184" s="4" t="s">
        <v>7</v>
      </c>
      <c r="J184" s="4"/>
      <c r="K184" s="4"/>
      <c r="L184" s="4">
        <v>1</v>
      </c>
      <c r="M184" s="8">
        <f t="shared" si="9"/>
        <v>854.1</v>
      </c>
    </row>
    <row r="185" spans="1:13" x14ac:dyDescent="0.25">
      <c r="A185" s="4" t="s">
        <v>0</v>
      </c>
      <c r="B185" s="4" t="s">
        <v>1</v>
      </c>
      <c r="C185" s="4" t="s">
        <v>115</v>
      </c>
      <c r="D185" s="4" t="s">
        <v>116</v>
      </c>
      <c r="E185" s="4" t="s">
        <v>4</v>
      </c>
      <c r="F185" s="4" t="s">
        <v>46</v>
      </c>
      <c r="G185" s="4" t="s">
        <v>47</v>
      </c>
      <c r="H185" s="18">
        <v>38484</v>
      </c>
      <c r="I185" s="4" t="s">
        <v>7</v>
      </c>
      <c r="J185" s="4"/>
      <c r="K185" s="4"/>
      <c r="L185" s="4">
        <v>1</v>
      </c>
      <c r="M185" s="8">
        <f t="shared" si="9"/>
        <v>854.1</v>
      </c>
    </row>
    <row r="186" spans="1:13" x14ac:dyDescent="0.25">
      <c r="A186" s="4" t="s">
        <v>0</v>
      </c>
      <c r="B186" s="4" t="s">
        <v>1</v>
      </c>
      <c r="C186" s="4" t="s">
        <v>115</v>
      </c>
      <c r="D186" s="4" t="s">
        <v>116</v>
      </c>
      <c r="E186" s="4" t="s">
        <v>4</v>
      </c>
      <c r="F186" s="4" t="s">
        <v>46</v>
      </c>
      <c r="G186" s="4" t="s">
        <v>47</v>
      </c>
      <c r="H186" s="18">
        <v>38484</v>
      </c>
      <c r="I186" s="4" t="s">
        <v>7</v>
      </c>
      <c r="J186" s="4"/>
      <c r="K186" s="4"/>
      <c r="L186" s="4">
        <v>1</v>
      </c>
      <c r="M186" s="8">
        <f t="shared" si="9"/>
        <v>854.1</v>
      </c>
    </row>
    <row r="187" spans="1:13" x14ac:dyDescent="0.25">
      <c r="A187" s="4" t="s">
        <v>0</v>
      </c>
      <c r="B187" s="4" t="s">
        <v>1</v>
      </c>
      <c r="C187" s="4" t="s">
        <v>115</v>
      </c>
      <c r="D187" s="4" t="s">
        <v>116</v>
      </c>
      <c r="E187" s="4" t="s">
        <v>4</v>
      </c>
      <c r="F187" s="4" t="s">
        <v>46</v>
      </c>
      <c r="G187" s="4" t="s">
        <v>47</v>
      </c>
      <c r="H187" s="18">
        <v>38484</v>
      </c>
      <c r="I187" s="4" t="s">
        <v>7</v>
      </c>
      <c r="J187" s="4"/>
      <c r="K187" s="4"/>
      <c r="L187" s="4">
        <v>1</v>
      </c>
      <c r="M187" s="8">
        <f t="shared" si="9"/>
        <v>854.1</v>
      </c>
    </row>
    <row r="188" spans="1:13" x14ac:dyDescent="0.25">
      <c r="A188" s="4" t="s">
        <v>0</v>
      </c>
      <c r="B188" s="4" t="s">
        <v>1</v>
      </c>
      <c r="C188" s="4" t="s">
        <v>130</v>
      </c>
      <c r="D188" s="4" t="s">
        <v>133</v>
      </c>
      <c r="E188" s="4" t="s">
        <v>4</v>
      </c>
      <c r="F188" s="4" t="s">
        <v>35</v>
      </c>
      <c r="G188" s="4" t="s">
        <v>67</v>
      </c>
      <c r="H188" s="18">
        <v>38265</v>
      </c>
      <c r="I188" s="4" t="s">
        <v>7</v>
      </c>
      <c r="J188" s="4"/>
      <c r="K188" s="4"/>
      <c r="L188" s="4">
        <v>1</v>
      </c>
      <c r="M188" s="8">
        <f t="shared" si="9"/>
        <v>854.1</v>
      </c>
    </row>
    <row r="189" spans="1:13" x14ac:dyDescent="0.25">
      <c r="A189" s="4" t="s">
        <v>0</v>
      </c>
      <c r="B189" s="4" t="s">
        <v>1</v>
      </c>
      <c r="C189" s="4" t="s">
        <v>130</v>
      </c>
      <c r="D189" s="4" t="s">
        <v>133</v>
      </c>
      <c r="E189" s="4" t="s">
        <v>4</v>
      </c>
      <c r="F189" s="4" t="s">
        <v>35</v>
      </c>
      <c r="G189" s="4" t="s">
        <v>67</v>
      </c>
      <c r="H189" s="18">
        <v>38265</v>
      </c>
      <c r="I189" s="4" t="s">
        <v>7</v>
      </c>
      <c r="J189" s="4"/>
      <c r="K189" s="4"/>
      <c r="L189" s="4">
        <v>1</v>
      </c>
      <c r="M189" s="8">
        <f t="shared" si="9"/>
        <v>854.1</v>
      </c>
    </row>
    <row r="190" spans="1:13" x14ac:dyDescent="0.25">
      <c r="A190" s="4" t="s">
        <v>0</v>
      </c>
      <c r="B190" s="4" t="s">
        <v>1</v>
      </c>
      <c r="C190" s="4" t="s">
        <v>130</v>
      </c>
      <c r="D190" s="4" t="s">
        <v>133</v>
      </c>
      <c r="E190" s="4" t="s">
        <v>4</v>
      </c>
      <c r="F190" s="4" t="s">
        <v>35</v>
      </c>
      <c r="G190" s="4" t="s">
        <v>67</v>
      </c>
      <c r="H190" s="18">
        <v>38265</v>
      </c>
      <c r="I190" s="4" t="s">
        <v>7</v>
      </c>
      <c r="J190" s="4"/>
      <c r="K190" s="4"/>
      <c r="L190" s="4">
        <v>1</v>
      </c>
      <c r="M190" s="8">
        <f t="shared" si="9"/>
        <v>854.1</v>
      </c>
    </row>
    <row r="191" spans="1:13" x14ac:dyDescent="0.25">
      <c r="A191" s="4" t="s">
        <v>0</v>
      </c>
      <c r="B191" s="4" t="s">
        <v>1</v>
      </c>
      <c r="C191" s="4" t="s">
        <v>130</v>
      </c>
      <c r="D191" s="4" t="s">
        <v>133</v>
      </c>
      <c r="E191" s="4" t="s">
        <v>4</v>
      </c>
      <c r="F191" s="4" t="s">
        <v>35</v>
      </c>
      <c r="G191" s="4" t="s">
        <v>67</v>
      </c>
      <c r="H191" s="18">
        <v>38265</v>
      </c>
      <c r="I191" s="4" t="s">
        <v>7</v>
      </c>
      <c r="J191" s="4"/>
      <c r="K191" s="4"/>
      <c r="L191" s="4">
        <v>1</v>
      </c>
      <c r="M191" s="8">
        <f t="shared" si="9"/>
        <v>854.1</v>
      </c>
    </row>
    <row r="192" spans="1:13" x14ac:dyDescent="0.25">
      <c r="A192" s="4" t="s">
        <v>0</v>
      </c>
      <c r="B192" s="4" t="s">
        <v>1</v>
      </c>
      <c r="C192" s="4" t="s">
        <v>143</v>
      </c>
      <c r="D192" s="4" t="s">
        <v>18</v>
      </c>
      <c r="E192" s="4" t="s">
        <v>4</v>
      </c>
      <c r="F192" s="4" t="s">
        <v>5</v>
      </c>
      <c r="G192" s="4" t="s">
        <v>20</v>
      </c>
      <c r="H192" s="18">
        <v>37930</v>
      </c>
      <c r="I192" s="4" t="s">
        <v>7</v>
      </c>
      <c r="J192" s="4"/>
      <c r="K192" s="4"/>
      <c r="L192" s="4">
        <v>1</v>
      </c>
      <c r="M192" s="8">
        <f t="shared" si="9"/>
        <v>854.1</v>
      </c>
    </row>
    <row r="193" spans="1:15" x14ac:dyDescent="0.25">
      <c r="A193" s="5" t="s">
        <v>0</v>
      </c>
      <c r="B193" s="5" t="s">
        <v>1</v>
      </c>
      <c r="C193" s="5" t="s">
        <v>178</v>
      </c>
      <c r="D193" s="5" t="s">
        <v>179</v>
      </c>
      <c r="E193" s="5" t="s">
        <v>4</v>
      </c>
      <c r="F193" s="5" t="s">
        <v>46</v>
      </c>
      <c r="G193" s="5" t="s">
        <v>180</v>
      </c>
      <c r="H193" s="19">
        <v>38509</v>
      </c>
      <c r="I193" s="5" t="s">
        <v>7</v>
      </c>
      <c r="J193" s="5"/>
      <c r="K193" s="9">
        <f>$C$219</f>
        <v>854.1</v>
      </c>
      <c r="L193" s="5"/>
      <c r="M193" s="1">
        <v>0</v>
      </c>
    </row>
    <row r="194" spans="1:15" x14ac:dyDescent="0.25">
      <c r="A194" s="26" t="s">
        <v>0</v>
      </c>
      <c r="B194" s="26" t="s">
        <v>1</v>
      </c>
      <c r="C194" s="26" t="s">
        <v>266</v>
      </c>
      <c r="D194" s="26" t="s">
        <v>267</v>
      </c>
      <c r="E194" s="26" t="s">
        <v>59</v>
      </c>
      <c r="F194" s="26" t="s">
        <v>194</v>
      </c>
      <c r="G194" s="26" t="s">
        <v>195</v>
      </c>
      <c r="H194" s="27">
        <v>39959</v>
      </c>
      <c r="I194" s="26" t="s">
        <v>7</v>
      </c>
      <c r="J194" s="3">
        <v>1</v>
      </c>
      <c r="K194" s="1"/>
      <c r="L194" s="26">
        <v>0</v>
      </c>
      <c r="M194" s="1">
        <v>0</v>
      </c>
    </row>
    <row r="195" spans="1:15" s="6" customFormat="1" x14ac:dyDescent="0.25">
      <c r="A195" s="26" t="s">
        <v>0</v>
      </c>
      <c r="B195" s="26" t="s">
        <v>1</v>
      </c>
      <c r="C195" s="26" t="s">
        <v>266</v>
      </c>
      <c r="D195" s="26" t="s">
        <v>267</v>
      </c>
      <c r="E195" s="26" t="s">
        <v>59</v>
      </c>
      <c r="F195" s="26" t="s">
        <v>194</v>
      </c>
      <c r="G195" s="26" t="s">
        <v>195</v>
      </c>
      <c r="H195" s="27">
        <v>39959</v>
      </c>
      <c r="I195" s="26" t="s">
        <v>7</v>
      </c>
      <c r="J195" s="3">
        <v>1</v>
      </c>
      <c r="K195" s="1"/>
      <c r="L195" s="26">
        <v>0</v>
      </c>
      <c r="M195" s="1">
        <v>0</v>
      </c>
    </row>
    <row r="196" spans="1:15" s="6" customFormat="1" x14ac:dyDescent="0.25">
      <c r="A196" s="26" t="s">
        <v>0</v>
      </c>
      <c r="B196" s="26" t="s">
        <v>1</v>
      </c>
      <c r="C196" s="26" t="s">
        <v>266</v>
      </c>
      <c r="D196" s="26" t="s">
        <v>267</v>
      </c>
      <c r="E196" s="26" t="s">
        <v>59</v>
      </c>
      <c r="F196" s="26" t="s">
        <v>194</v>
      </c>
      <c r="G196" s="26" t="s">
        <v>195</v>
      </c>
      <c r="H196" s="27">
        <v>39959</v>
      </c>
      <c r="I196" s="26" t="s">
        <v>7</v>
      </c>
      <c r="J196" s="3">
        <v>1</v>
      </c>
      <c r="K196" s="1"/>
      <c r="L196" s="26">
        <v>0</v>
      </c>
      <c r="M196" s="1">
        <v>0</v>
      </c>
    </row>
    <row r="197" spans="1:15" s="6" customFormat="1" x14ac:dyDescent="0.25">
      <c r="A197" s="26" t="s">
        <v>0</v>
      </c>
      <c r="B197" s="26" t="s">
        <v>1</v>
      </c>
      <c r="C197" s="26" t="s">
        <v>266</v>
      </c>
      <c r="D197" s="26" t="s">
        <v>267</v>
      </c>
      <c r="E197" s="26" t="s">
        <v>59</v>
      </c>
      <c r="F197" s="26" t="s">
        <v>194</v>
      </c>
      <c r="G197" s="26" t="s">
        <v>195</v>
      </c>
      <c r="H197" s="27">
        <v>39959</v>
      </c>
      <c r="I197" s="26" t="s">
        <v>7</v>
      </c>
      <c r="J197" s="3">
        <v>1</v>
      </c>
      <c r="K197" s="1"/>
      <c r="L197" s="26">
        <v>0</v>
      </c>
      <c r="M197" s="1">
        <v>0</v>
      </c>
    </row>
    <row r="198" spans="1:15" s="6" customFormat="1" x14ac:dyDescent="0.25">
      <c r="A198" s="26" t="s">
        <v>0</v>
      </c>
      <c r="B198" s="26" t="s">
        <v>1</v>
      </c>
      <c r="C198" s="26" t="s">
        <v>266</v>
      </c>
      <c r="D198" s="26" t="s">
        <v>267</v>
      </c>
      <c r="E198" s="26" t="s">
        <v>59</v>
      </c>
      <c r="F198" s="26" t="s">
        <v>194</v>
      </c>
      <c r="G198" s="26" t="s">
        <v>195</v>
      </c>
      <c r="H198" s="27">
        <v>39959</v>
      </c>
      <c r="I198" s="26" t="s">
        <v>7</v>
      </c>
      <c r="J198" s="3">
        <v>1</v>
      </c>
      <c r="K198" s="1"/>
      <c r="L198" s="26">
        <v>0</v>
      </c>
      <c r="M198" s="1">
        <v>0</v>
      </c>
    </row>
    <row r="199" spans="1:15" s="6" customFormat="1" x14ac:dyDescent="0.25">
      <c r="A199" s="26" t="s">
        <v>0</v>
      </c>
      <c r="B199" s="26" t="s">
        <v>1</v>
      </c>
      <c r="C199" s="26" t="s">
        <v>266</v>
      </c>
      <c r="D199" s="26" t="s">
        <v>267</v>
      </c>
      <c r="E199" s="26" t="s">
        <v>59</v>
      </c>
      <c r="F199" s="26" t="s">
        <v>194</v>
      </c>
      <c r="G199" s="26" t="s">
        <v>195</v>
      </c>
      <c r="H199" s="27">
        <v>39959</v>
      </c>
      <c r="I199" s="26" t="s">
        <v>7</v>
      </c>
      <c r="J199" s="3">
        <v>1</v>
      </c>
      <c r="K199" s="1"/>
      <c r="L199" s="26">
        <v>0</v>
      </c>
      <c r="M199" s="1">
        <v>0</v>
      </c>
    </row>
    <row r="200" spans="1:15" s="6" customFormat="1" x14ac:dyDescent="0.25">
      <c r="A200" s="26" t="s">
        <v>0</v>
      </c>
      <c r="B200" s="26" t="s">
        <v>1</v>
      </c>
      <c r="C200" s="26" t="s">
        <v>266</v>
      </c>
      <c r="D200" s="26" t="s">
        <v>267</v>
      </c>
      <c r="E200" s="26" t="s">
        <v>59</v>
      </c>
      <c r="F200" s="26" t="s">
        <v>194</v>
      </c>
      <c r="G200" s="26" t="s">
        <v>195</v>
      </c>
      <c r="H200" s="27">
        <v>39959</v>
      </c>
      <c r="I200" s="26" t="s">
        <v>7</v>
      </c>
      <c r="J200" s="3">
        <v>1</v>
      </c>
      <c r="K200" s="1"/>
      <c r="L200" s="26">
        <v>0</v>
      </c>
      <c r="M200" s="1">
        <v>0</v>
      </c>
    </row>
    <row r="201" spans="1:15" s="6" customFormat="1" x14ac:dyDescent="0.25">
      <c r="A201" s="26" t="s">
        <v>0</v>
      </c>
      <c r="B201" s="26" t="s">
        <v>1</v>
      </c>
      <c r="C201" s="26" t="s">
        <v>266</v>
      </c>
      <c r="D201" s="26" t="s">
        <v>267</v>
      </c>
      <c r="E201" s="26" t="s">
        <v>59</v>
      </c>
      <c r="F201" s="26" t="s">
        <v>194</v>
      </c>
      <c r="G201" s="26" t="s">
        <v>195</v>
      </c>
      <c r="H201" s="27">
        <v>39959</v>
      </c>
      <c r="I201" s="26" t="s">
        <v>7</v>
      </c>
      <c r="J201" s="3">
        <v>1</v>
      </c>
      <c r="K201" s="1"/>
      <c r="L201" s="26">
        <v>0</v>
      </c>
      <c r="M201" s="1">
        <v>0</v>
      </c>
    </row>
    <row r="202" spans="1:15" x14ac:dyDescent="0.25">
      <c r="A202" s="26" t="s">
        <v>0</v>
      </c>
      <c r="B202" s="26" t="s">
        <v>1</v>
      </c>
      <c r="C202" s="26" t="s">
        <v>266</v>
      </c>
      <c r="D202" s="26" t="s">
        <v>267</v>
      </c>
      <c r="E202" s="26" t="s">
        <v>59</v>
      </c>
      <c r="F202" s="26" t="s">
        <v>194</v>
      </c>
      <c r="G202" s="26" t="s">
        <v>195</v>
      </c>
      <c r="H202" s="27">
        <v>39959</v>
      </c>
      <c r="I202" s="26" t="s">
        <v>7</v>
      </c>
      <c r="J202" s="3">
        <v>1</v>
      </c>
      <c r="K202" s="1"/>
      <c r="L202" s="26">
        <v>0</v>
      </c>
      <c r="M202" s="1">
        <v>0</v>
      </c>
    </row>
    <row r="203" spans="1:15" x14ac:dyDescent="0.25">
      <c r="A203" s="26" t="s">
        <v>0</v>
      </c>
      <c r="B203" s="26" t="s">
        <v>1</v>
      </c>
      <c r="C203" s="26" t="s">
        <v>266</v>
      </c>
      <c r="D203" s="26" t="s">
        <v>267</v>
      </c>
      <c r="E203" s="26" t="s">
        <v>59</v>
      </c>
      <c r="F203" s="26" t="s">
        <v>194</v>
      </c>
      <c r="G203" s="26" t="s">
        <v>195</v>
      </c>
      <c r="H203" s="27">
        <v>39959</v>
      </c>
      <c r="I203" s="26" t="s">
        <v>7</v>
      </c>
      <c r="J203" s="3">
        <v>1</v>
      </c>
      <c r="K203" s="1"/>
      <c r="L203" s="26">
        <v>0</v>
      </c>
      <c r="M203" s="1">
        <v>0</v>
      </c>
    </row>
    <row r="204" spans="1:15" x14ac:dyDescent="0.25">
      <c r="A204" s="26" t="s">
        <v>0</v>
      </c>
      <c r="B204" s="26" t="s">
        <v>1</v>
      </c>
      <c r="C204" s="26" t="s">
        <v>266</v>
      </c>
      <c r="D204" s="26" t="s">
        <v>267</v>
      </c>
      <c r="E204" s="26" t="s">
        <v>59</v>
      </c>
      <c r="F204" s="26" t="s">
        <v>194</v>
      </c>
      <c r="G204" s="26" t="s">
        <v>195</v>
      </c>
      <c r="H204" s="27">
        <v>39959</v>
      </c>
      <c r="I204" s="26" t="s">
        <v>7</v>
      </c>
      <c r="J204" s="3">
        <v>1</v>
      </c>
      <c r="K204" s="1"/>
      <c r="L204" s="26">
        <v>0</v>
      </c>
      <c r="M204" s="1">
        <v>0</v>
      </c>
    </row>
    <row r="205" spans="1:15" x14ac:dyDescent="0.25">
      <c r="A205" s="26" t="s">
        <v>0</v>
      </c>
      <c r="B205" s="26" t="s">
        <v>1</v>
      </c>
      <c r="C205" s="26" t="s">
        <v>266</v>
      </c>
      <c r="D205" s="26" t="s">
        <v>267</v>
      </c>
      <c r="E205" s="26" t="s">
        <v>59</v>
      </c>
      <c r="F205" s="26" t="s">
        <v>194</v>
      </c>
      <c r="G205" s="26" t="s">
        <v>195</v>
      </c>
      <c r="H205" s="27">
        <v>39959</v>
      </c>
      <c r="I205" s="26" t="s">
        <v>7</v>
      </c>
      <c r="J205" s="3">
        <v>1</v>
      </c>
      <c r="K205" s="1"/>
      <c r="L205" s="26">
        <v>0</v>
      </c>
      <c r="M205" s="1">
        <v>0</v>
      </c>
    </row>
    <row r="206" spans="1:15" x14ac:dyDescent="0.25">
      <c r="A206" s="26" t="s">
        <v>0</v>
      </c>
      <c r="B206" s="26" t="s">
        <v>1</v>
      </c>
      <c r="C206" s="26" t="s">
        <v>266</v>
      </c>
      <c r="D206" s="26" t="s">
        <v>267</v>
      </c>
      <c r="E206" s="26" t="s">
        <v>59</v>
      </c>
      <c r="F206" s="26" t="s">
        <v>194</v>
      </c>
      <c r="G206" s="26" t="s">
        <v>195</v>
      </c>
      <c r="H206" s="27">
        <v>39959</v>
      </c>
      <c r="I206" s="26" t="s">
        <v>7</v>
      </c>
      <c r="J206" s="3">
        <v>1</v>
      </c>
      <c r="K206" s="1"/>
      <c r="L206" s="26">
        <v>0</v>
      </c>
      <c r="M206" s="1">
        <v>0</v>
      </c>
    </row>
    <row r="207" spans="1:15" x14ac:dyDescent="0.25">
      <c r="A207" s="26" t="s">
        <v>0</v>
      </c>
      <c r="B207" s="26" t="s">
        <v>1</v>
      </c>
      <c r="C207" s="26" t="s">
        <v>266</v>
      </c>
      <c r="D207" s="26" t="s">
        <v>267</v>
      </c>
      <c r="E207" s="26" t="s">
        <v>59</v>
      </c>
      <c r="F207" s="26" t="s">
        <v>194</v>
      </c>
      <c r="G207" s="26" t="s">
        <v>195</v>
      </c>
      <c r="H207" s="27">
        <v>39959</v>
      </c>
      <c r="I207" s="26" t="s">
        <v>7</v>
      </c>
      <c r="J207" s="3">
        <v>1</v>
      </c>
      <c r="K207" s="1"/>
      <c r="L207" s="26">
        <v>0</v>
      </c>
      <c r="M207" s="1">
        <v>0</v>
      </c>
    </row>
    <row r="208" spans="1:15" x14ac:dyDescent="0.25">
      <c r="A208" s="26" t="s">
        <v>0</v>
      </c>
      <c r="B208" s="26" t="s">
        <v>1</v>
      </c>
      <c r="C208" s="26" t="s">
        <v>266</v>
      </c>
      <c r="D208" s="26" t="s">
        <v>267</v>
      </c>
      <c r="E208" s="26" t="s">
        <v>59</v>
      </c>
      <c r="F208" s="26" t="s">
        <v>194</v>
      </c>
      <c r="G208" s="26" t="s">
        <v>195</v>
      </c>
      <c r="H208" s="27">
        <v>39959</v>
      </c>
      <c r="I208" s="26" t="s">
        <v>7</v>
      </c>
      <c r="J208" s="3">
        <v>1</v>
      </c>
      <c r="K208" s="1"/>
      <c r="L208" s="26">
        <v>0</v>
      </c>
      <c r="M208" s="1">
        <v>0</v>
      </c>
      <c r="O208" s="28"/>
    </row>
    <row r="209" spans="1:13" x14ac:dyDescent="0.25">
      <c r="A209" s="26" t="s">
        <v>0</v>
      </c>
      <c r="B209" s="26" t="s">
        <v>1</v>
      </c>
      <c r="C209" s="26" t="s">
        <v>266</v>
      </c>
      <c r="D209" s="26" t="s">
        <v>267</v>
      </c>
      <c r="E209" s="26" t="s">
        <v>59</v>
      </c>
      <c r="F209" s="26" t="s">
        <v>194</v>
      </c>
      <c r="G209" s="26" t="s">
        <v>195</v>
      </c>
      <c r="H209" s="27">
        <v>39959</v>
      </c>
      <c r="I209" s="26" t="s">
        <v>7</v>
      </c>
      <c r="J209" s="3">
        <v>1</v>
      </c>
      <c r="K209" s="1"/>
      <c r="L209" s="26">
        <v>0</v>
      </c>
      <c r="M209" s="1">
        <v>0</v>
      </c>
    </row>
    <row r="210" spans="1:13" x14ac:dyDescent="0.25">
      <c r="A210" s="26" t="s">
        <v>0</v>
      </c>
      <c r="B210" s="26" t="s">
        <v>1</v>
      </c>
      <c r="C210" s="26" t="s">
        <v>266</v>
      </c>
      <c r="D210" s="26" t="s">
        <v>267</v>
      </c>
      <c r="E210" s="26" t="s">
        <v>59</v>
      </c>
      <c r="F210" s="26" t="s">
        <v>194</v>
      </c>
      <c r="G210" s="26" t="s">
        <v>195</v>
      </c>
      <c r="H210" s="27">
        <v>39959</v>
      </c>
      <c r="I210" s="26" t="s">
        <v>7</v>
      </c>
      <c r="J210" s="3">
        <v>1</v>
      </c>
      <c r="K210" s="1"/>
      <c r="L210" s="26">
        <v>0</v>
      </c>
      <c r="M210" s="1">
        <v>0</v>
      </c>
    </row>
    <row r="211" spans="1:13" x14ac:dyDescent="0.25">
      <c r="A211" s="26" t="s">
        <v>0</v>
      </c>
      <c r="B211" s="26" t="s">
        <v>1</v>
      </c>
      <c r="C211" s="26" t="s">
        <v>266</v>
      </c>
      <c r="D211" s="26" t="s">
        <v>267</v>
      </c>
      <c r="E211" s="26" t="s">
        <v>59</v>
      </c>
      <c r="F211" s="26" t="s">
        <v>194</v>
      </c>
      <c r="G211" s="26" t="s">
        <v>195</v>
      </c>
      <c r="H211" s="27">
        <v>39959</v>
      </c>
      <c r="I211" s="26" t="s">
        <v>7</v>
      </c>
      <c r="J211" s="3">
        <v>1</v>
      </c>
      <c r="K211" s="1"/>
      <c r="L211" s="26">
        <v>0</v>
      </c>
      <c r="M211" s="1">
        <v>0</v>
      </c>
    </row>
    <row r="212" spans="1:13" x14ac:dyDescent="0.25">
      <c r="A212" s="26" t="s">
        <v>0</v>
      </c>
      <c r="B212" s="26" t="s">
        <v>1</v>
      </c>
      <c r="C212" s="26" t="s">
        <v>266</v>
      </c>
      <c r="D212" s="26" t="s">
        <v>267</v>
      </c>
      <c r="E212" s="26" t="s">
        <v>59</v>
      </c>
      <c r="F212" s="26" t="s">
        <v>194</v>
      </c>
      <c r="G212" s="26" t="s">
        <v>195</v>
      </c>
      <c r="H212" s="27">
        <v>39959</v>
      </c>
      <c r="I212" s="26" t="s">
        <v>7</v>
      </c>
      <c r="J212" s="3">
        <v>1</v>
      </c>
      <c r="K212" s="1"/>
      <c r="L212" s="26">
        <v>0</v>
      </c>
      <c r="M212" s="1">
        <v>0</v>
      </c>
    </row>
    <row r="213" spans="1:13" x14ac:dyDescent="0.25">
      <c r="A213" s="26" t="s">
        <v>0</v>
      </c>
      <c r="B213" s="26" t="s">
        <v>1</v>
      </c>
      <c r="C213" s="26" t="s">
        <v>266</v>
      </c>
      <c r="D213" s="26" t="s">
        <v>267</v>
      </c>
      <c r="E213" s="26" t="s">
        <v>59</v>
      </c>
      <c r="F213" s="26" t="s">
        <v>194</v>
      </c>
      <c r="G213" s="26" t="s">
        <v>195</v>
      </c>
      <c r="H213" s="27">
        <v>39959</v>
      </c>
      <c r="I213" s="26" t="s">
        <v>7</v>
      </c>
      <c r="J213" s="3">
        <v>1</v>
      </c>
      <c r="K213" s="1"/>
      <c r="L213" s="26">
        <v>0</v>
      </c>
      <c r="M213" s="1">
        <v>0</v>
      </c>
    </row>
    <row r="214" spans="1:13" x14ac:dyDescent="0.25">
      <c r="A214" s="12"/>
      <c r="B214" s="12"/>
      <c r="C214" s="12"/>
      <c r="D214" s="12"/>
      <c r="E214" s="12"/>
      <c r="F214" s="12"/>
      <c r="G214" s="12"/>
      <c r="H214" s="13"/>
      <c r="I214" s="12"/>
      <c r="J214" s="12"/>
      <c r="K214" s="12"/>
      <c r="L214" s="12"/>
    </row>
    <row r="215" spans="1:13" x14ac:dyDescent="0.25">
      <c r="C215" s="5" t="s">
        <v>253</v>
      </c>
      <c r="G215" s="21" t="s">
        <v>264</v>
      </c>
      <c r="H215" s="1">
        <f>COUNTBLANK(L2:L213)</f>
        <v>140</v>
      </c>
      <c r="J215" s="10">
        <f>SUM(J2:J213)</f>
        <v>52</v>
      </c>
      <c r="K215" s="7">
        <f>SUM(K2:K213)</f>
        <v>154966.85000000053</v>
      </c>
      <c r="L215" s="10">
        <f>SUM(L2:L213)</f>
        <v>52</v>
      </c>
      <c r="M215" s="10">
        <f>SUM(M2:M213)</f>
        <v>44413.199999999961</v>
      </c>
    </row>
    <row r="216" spans="1:13" x14ac:dyDescent="0.25">
      <c r="A216" s="39" t="s">
        <v>237</v>
      </c>
      <c r="B216" s="40"/>
      <c r="C216" s="7">
        <v>1365.23</v>
      </c>
      <c r="G216" s="21" t="s">
        <v>263</v>
      </c>
      <c r="H216" s="1">
        <f>SUM(L2:L213)</f>
        <v>52</v>
      </c>
    </row>
    <row r="217" spans="1:13" x14ac:dyDescent="0.25">
      <c r="A217" s="39" t="s">
        <v>238</v>
      </c>
      <c r="B217" s="40"/>
      <c r="C217" s="7">
        <v>1232.42</v>
      </c>
      <c r="G217" s="22" t="s">
        <v>265</v>
      </c>
      <c r="H217" s="15">
        <f>SUM(H215,H216)</f>
        <v>192</v>
      </c>
    </row>
    <row r="218" spans="1:13" x14ac:dyDescent="0.25">
      <c r="A218" s="39" t="s">
        <v>234</v>
      </c>
      <c r="B218" s="40"/>
      <c r="C218" s="7">
        <v>3897.74</v>
      </c>
      <c r="J218" s="16" t="s">
        <v>272</v>
      </c>
      <c r="K218" s="7">
        <f>SUM(K2:K213)</f>
        <v>154966.85000000053</v>
      </c>
    </row>
    <row r="219" spans="1:13" x14ac:dyDescent="0.25">
      <c r="A219" s="39" t="s">
        <v>239</v>
      </c>
      <c r="B219" s="40"/>
      <c r="C219" s="7">
        <v>854.1</v>
      </c>
      <c r="F219" s="35" t="s">
        <v>242</v>
      </c>
      <c r="G219" s="35"/>
      <c r="H219" s="11">
        <f>SUM(M215)+(PRODUCT(M215)*0.0725)</f>
        <v>47633.156999999956</v>
      </c>
      <c r="J219" s="16" t="s">
        <v>236</v>
      </c>
      <c r="K219" s="7">
        <f>PRODUCT(K218*0.0725)</f>
        <v>11235.096625000038</v>
      </c>
    </row>
    <row r="220" spans="1:13" x14ac:dyDescent="0.25">
      <c r="A220" s="41" t="s">
        <v>240</v>
      </c>
      <c r="B220" s="42"/>
      <c r="C220" s="14"/>
      <c r="D220" s="12"/>
      <c r="J220" s="16" t="s">
        <v>271</v>
      </c>
      <c r="K220" s="7">
        <f>SUM(K218,K219)</f>
        <v>166201.94662500056</v>
      </c>
    </row>
    <row r="221" spans="1:13" x14ac:dyDescent="0.25">
      <c r="A221" s="37" t="s">
        <v>241</v>
      </c>
      <c r="B221" s="38"/>
      <c r="C221" s="14"/>
      <c r="D221" s="12"/>
    </row>
    <row r="222" spans="1:13" x14ac:dyDescent="0.25">
      <c r="A222" s="36"/>
      <c r="B222" s="36"/>
      <c r="C222" s="14"/>
      <c r="D222" s="12"/>
    </row>
  </sheetData>
  <sortState ref="A2:M188">
    <sortCondition ref="A188"/>
  </sortState>
  <mergeCells count="8">
    <mergeCell ref="F219:G219"/>
    <mergeCell ref="A222:B222"/>
    <mergeCell ref="A221:B221"/>
    <mergeCell ref="A216:B216"/>
    <mergeCell ref="A217:B217"/>
    <mergeCell ref="A218:B218"/>
    <mergeCell ref="A219:B219"/>
    <mergeCell ref="A220:B220"/>
  </mergeCells>
  <pageMargins left="0.25" right="0.25" top="0.75" bottom="0.5" header="0.3" footer="0.3"/>
  <pageSetup paperSize="5" scale="84" fitToHeight="0" orientation="landscape" r:id="rId1"/>
  <headerFooter>
    <oddHeader xml:space="preserve">&amp;C&amp;22Computer replacement plan fall 2011 </oddHeader>
    <oddFooter>&amp;C&amp;P</oddFooter>
  </headerFooter>
  <ignoredErrors>
    <ignoredError sqref="K127 K47 K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26" sqref="D26"/>
    </sheetView>
  </sheetViews>
  <sheetFormatPr defaultRowHeight="15" x14ac:dyDescent="0.25"/>
  <cols>
    <col min="7" max="7" width="10.7109375" bestFit="1" customWidth="1"/>
  </cols>
  <sheetData>
    <row r="1" spans="1:7" x14ac:dyDescent="0.25">
      <c r="B1" t="s">
        <v>254</v>
      </c>
      <c r="C1" t="s">
        <v>255</v>
      </c>
      <c r="D1" t="s">
        <v>237</v>
      </c>
      <c r="G1" s="23"/>
    </row>
    <row r="2" spans="1:7" x14ac:dyDescent="0.25">
      <c r="A2">
        <v>2003</v>
      </c>
      <c r="B2">
        <f>COUNTIFS(All!$H$23:'All'!$H$186,"&gt;=1/1/2003",All!$H$23:'All'!$H$186,"&lt;=12/31/2003")</f>
        <v>55</v>
      </c>
      <c r="C2">
        <f>SUM(B2-D2)</f>
        <v>55</v>
      </c>
      <c r="D2">
        <f>COUNTIFS(All!$H$23:'All'!$H$186,"&gt;=1/1/2003",All!$H$23:'All'!$H$186,"&lt;=12/31/2003",All!$I$23:'All'!$I$186,"Yes")</f>
        <v>0</v>
      </c>
      <c r="G2" s="23"/>
    </row>
    <row r="3" spans="1:7" x14ac:dyDescent="0.25">
      <c r="A3">
        <v>2004</v>
      </c>
      <c r="B3">
        <f>COUNTIFS(All!$H$23:'All'!$H$186,"&gt;=1/1/2004",All!$H$23:'All'!$H$186,"&lt;=12/31/2004")</f>
        <v>18</v>
      </c>
      <c r="C3">
        <f t="shared" ref="C3:C9" si="0">SUM(B3-D3)</f>
        <v>18</v>
      </c>
      <c r="D3">
        <f>COUNTIFS(All!$H$23:'All'!$H$186,"&gt;=1/1/2004",All!$H$23:'All'!$H$186,"&lt;=12/31/2004",All!$I$23:'All'!$I$186,"Yes")</f>
        <v>0</v>
      </c>
    </row>
    <row r="4" spans="1:7" x14ac:dyDescent="0.25">
      <c r="A4">
        <v>2005</v>
      </c>
      <c r="B4">
        <f>COUNTIFS(All!$H$23:'All'!$H$186,"&gt;=1/1/2005",All!$H$23:'All'!$H$186,"&lt;=12/31/2005")</f>
        <v>17</v>
      </c>
      <c r="C4">
        <f t="shared" si="0"/>
        <v>17</v>
      </c>
      <c r="D4">
        <f>COUNTIFS(All!$H$23:'All'!$H$186,"&gt;=1/1/2005",All!$H$23:'All'!$H$186,"&lt;=12/31/2005",All!$I$23:'All'!$I$186,"Yes")</f>
        <v>0</v>
      </c>
    </row>
    <row r="5" spans="1:7" x14ac:dyDescent="0.25">
      <c r="A5">
        <v>2006</v>
      </c>
      <c r="B5">
        <f>COUNTIFS(All!$H$23:'All'!$H$186,"&gt;=1/1/2006",All!$H$23:'All'!$H$186,"&lt;=12/31/2006")</f>
        <v>8</v>
      </c>
      <c r="C5">
        <f t="shared" si="0"/>
        <v>4</v>
      </c>
      <c r="D5">
        <f>COUNTIFS(All!$H$23:'All'!$H$186,"&gt;=1/1/2006",All!$H$23:'All'!$H$186,"&lt;=12/31/2006",All!$I$23:'All'!$I$186,"Yes")</f>
        <v>4</v>
      </c>
    </row>
    <row r="6" spans="1:7" x14ac:dyDescent="0.25">
      <c r="A6">
        <v>2007</v>
      </c>
      <c r="B6">
        <f>COUNTIFS(All!$H$23:'All'!$H$186,"&gt;=1/1/2007",All!$H$23:'All'!$H$186,"&lt;=12/31/2007")</f>
        <v>13</v>
      </c>
      <c r="C6">
        <f t="shared" si="0"/>
        <v>7</v>
      </c>
      <c r="D6">
        <f>COUNTIFS(All!$H$23:'All'!$H$186,"&gt;=1/1/2007",All!$H$23:'All'!$H$186,"&lt;=12/31/2007",All!$I$23:'All'!$I$186,"Yes")</f>
        <v>6</v>
      </c>
    </row>
    <row r="7" spans="1:7" x14ac:dyDescent="0.25">
      <c r="A7">
        <v>2008</v>
      </c>
      <c r="B7">
        <f>COUNTIFS(All!$H$23:'All'!$H$186,"&gt;=1/1/2008",All!$H$23:'All'!$H$186,"&lt;=12/31/2008")</f>
        <v>29</v>
      </c>
      <c r="C7">
        <f t="shared" si="0"/>
        <v>18</v>
      </c>
      <c r="D7">
        <f>COUNTIFS(All!$H$23:'All'!$H$186,"&gt;=1/1/2008",All!$H$23:'All'!$H$186,"&lt;=12/31/2008",All!$I$23:'All'!$I$186,"Yes")</f>
        <v>11</v>
      </c>
    </row>
    <row r="8" spans="1:7" x14ac:dyDescent="0.25">
      <c r="A8">
        <v>2009</v>
      </c>
      <c r="B8">
        <f>COUNTIFS(All!$H$23:'All'!$H$186,"&gt;=1/1/2009",All!$H$23:'All'!$H$186,"&lt;=12/31/2009")</f>
        <v>4</v>
      </c>
      <c r="C8">
        <f t="shared" si="0"/>
        <v>4</v>
      </c>
      <c r="D8">
        <f>COUNTIFS(All!$H$23:'All'!$H$186,"&gt;=1/1/2009",All!$H$23:'All'!$H$186,"&lt;=12/31/2009",All!$I$23:'All'!$I$186,"Yes")</f>
        <v>0</v>
      </c>
    </row>
    <row r="9" spans="1:7" x14ac:dyDescent="0.25">
      <c r="A9">
        <v>2010</v>
      </c>
      <c r="B9">
        <f>COUNTIFS(All!$H$23:'All'!$H$186,"&gt;=1/1/2010",All!$H$23:'All'!$H$186,"&lt;=12/31/2010")</f>
        <v>4</v>
      </c>
      <c r="C9">
        <f t="shared" si="0"/>
        <v>4</v>
      </c>
      <c r="D9">
        <f>COUNTIFS(All!$H$23:'All'!$H$186,"&gt;=1/1/2010",All!$H$23:'All'!$H$186,"&lt;=12/31/2010",All!$I$23:'All'!$I$186,"Yes")</f>
        <v>0</v>
      </c>
    </row>
    <row r="17" spans="1:8" x14ac:dyDescent="0.25">
      <c r="A17" s="44" t="s">
        <v>256</v>
      </c>
      <c r="B17" s="44"/>
      <c r="C17">
        <f>COUNTIF(All!$A$23:'All'!$A$213,"STUDENT")</f>
        <v>70</v>
      </c>
      <c r="D17" s="20">
        <f>(C17/$C$25)</f>
        <v>0.39772727272727271</v>
      </c>
    </row>
    <row r="18" spans="1:8" x14ac:dyDescent="0.25">
      <c r="A18" s="44" t="s">
        <v>257</v>
      </c>
      <c r="B18" s="44"/>
      <c r="C18">
        <f>COUNTIF(All!$A$23:'All'!$A$213,"FACULTY")</f>
        <v>54</v>
      </c>
      <c r="D18" s="20">
        <f t="shared" ref="D18:D24" si="1">(C18/$C$25)</f>
        <v>0.30681818181818182</v>
      </c>
    </row>
    <row r="19" spans="1:8" x14ac:dyDescent="0.25">
      <c r="A19" s="44" t="s">
        <v>258</v>
      </c>
      <c r="B19" s="44"/>
      <c r="C19">
        <f>COUNTIF(All!$A$23:'All'!$A$213,"CLASSIFIED")</f>
        <v>22</v>
      </c>
      <c r="D19" s="20">
        <f t="shared" si="1"/>
        <v>0.125</v>
      </c>
    </row>
    <row r="20" spans="1:8" x14ac:dyDescent="0.25">
      <c r="A20" s="44" t="s">
        <v>259</v>
      </c>
      <c r="B20" s="44"/>
      <c r="C20">
        <f>COUNTIF(All!$A$23:'All'!$A$213,"CLASSROOM")</f>
        <v>24</v>
      </c>
      <c r="D20" s="20">
        <f t="shared" si="1"/>
        <v>0.13636363636363635</v>
      </c>
    </row>
    <row r="21" spans="1:8" x14ac:dyDescent="0.25">
      <c r="A21" s="44" t="s">
        <v>234</v>
      </c>
      <c r="B21" s="44"/>
      <c r="C21">
        <f>COUNTIF(All!$A$23:'All'!$A$213,"SERVER")</f>
        <v>5</v>
      </c>
      <c r="D21" s="20">
        <f t="shared" si="1"/>
        <v>2.8409090909090908E-2</v>
      </c>
    </row>
    <row r="22" spans="1:8" x14ac:dyDescent="0.25">
      <c r="A22" s="43" t="s">
        <v>260</v>
      </c>
      <c r="B22" s="43"/>
      <c r="C22">
        <f>COUNTIF(All!$A$23:'All'!$A$213,"OTHER")</f>
        <v>0</v>
      </c>
      <c r="D22" s="20">
        <f t="shared" si="1"/>
        <v>0</v>
      </c>
    </row>
    <row r="23" spans="1:8" x14ac:dyDescent="0.25">
      <c r="A23" s="43" t="s">
        <v>261</v>
      </c>
      <c r="B23" s="43"/>
      <c r="C23">
        <f>COUNTIF(All!$A$23:'All'!$A$213,"MGMT")</f>
        <v>1</v>
      </c>
      <c r="D23" s="20">
        <f t="shared" si="1"/>
        <v>5.681818181818182E-3</v>
      </c>
    </row>
    <row r="24" spans="1:8" x14ac:dyDescent="0.25">
      <c r="A24" s="43" t="s">
        <v>262</v>
      </c>
      <c r="B24" s="44"/>
      <c r="C24">
        <f>COUNTIF(All!$A$23:'All'!$A$213,"spare")</f>
        <v>15</v>
      </c>
      <c r="D24" s="20">
        <f t="shared" si="1"/>
        <v>8.5227272727272721E-2</v>
      </c>
    </row>
    <row r="25" spans="1:8" x14ac:dyDescent="0.25">
      <c r="C25">
        <f>SUM(C17:C23)</f>
        <v>176</v>
      </c>
    </row>
    <row r="30" spans="1:8" x14ac:dyDescent="0.25">
      <c r="H30" s="24"/>
    </row>
  </sheetData>
  <mergeCells count="8">
    <mergeCell ref="A23:B23"/>
    <mergeCell ref="A24:B24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20"/>
    </sheetView>
  </sheetViews>
  <sheetFormatPr defaultRowHeight="15" x14ac:dyDescent="0.25"/>
  <cols>
    <col min="1" max="1" width="17.85546875" customWidth="1"/>
    <col min="2" max="2" width="21.7109375" customWidth="1"/>
    <col min="4" max="4" width="12.7109375" customWidth="1"/>
    <col min="5" max="5" width="12.5703125" customWidth="1"/>
    <col min="6" max="6" width="22.85546875" customWidth="1"/>
    <col min="7" max="7" width="27.28515625" customWidth="1"/>
    <col min="8" max="8" width="12.85546875" customWidth="1"/>
  </cols>
  <sheetData>
    <row r="1" spans="1:11" x14ac:dyDescent="0.25">
      <c r="A1" t="s">
        <v>0</v>
      </c>
      <c r="B1" t="s">
        <v>1</v>
      </c>
      <c r="C1" t="s">
        <v>266</v>
      </c>
      <c r="D1" t="s">
        <v>267</v>
      </c>
      <c r="E1" t="s">
        <v>59</v>
      </c>
      <c r="F1" t="s">
        <v>194</v>
      </c>
      <c r="G1" t="s">
        <v>195</v>
      </c>
      <c r="H1" s="23">
        <v>39959</v>
      </c>
      <c r="I1">
        <v>2</v>
      </c>
      <c r="J1" t="s">
        <v>7</v>
      </c>
      <c r="K1">
        <v>0</v>
      </c>
    </row>
    <row r="2" spans="1:11" x14ac:dyDescent="0.25">
      <c r="A2" t="s">
        <v>0</v>
      </c>
      <c r="B2" t="s">
        <v>1</v>
      </c>
      <c r="C2" t="s">
        <v>266</v>
      </c>
      <c r="D2" t="s">
        <v>267</v>
      </c>
      <c r="E2" t="s">
        <v>59</v>
      </c>
      <c r="F2" t="s">
        <v>194</v>
      </c>
      <c r="G2" t="s">
        <v>195</v>
      </c>
      <c r="H2" s="23">
        <v>39959</v>
      </c>
      <c r="I2">
        <v>2</v>
      </c>
      <c r="J2" t="s">
        <v>7</v>
      </c>
      <c r="K2">
        <v>0</v>
      </c>
    </row>
    <row r="3" spans="1:11" x14ac:dyDescent="0.25">
      <c r="A3" t="s">
        <v>0</v>
      </c>
      <c r="B3" t="s">
        <v>1</v>
      </c>
      <c r="C3" t="s">
        <v>266</v>
      </c>
      <c r="D3" t="s">
        <v>267</v>
      </c>
      <c r="E3" t="s">
        <v>59</v>
      </c>
      <c r="F3" t="s">
        <v>194</v>
      </c>
      <c r="G3" t="s">
        <v>195</v>
      </c>
      <c r="H3" s="23">
        <v>39959</v>
      </c>
      <c r="I3">
        <v>2</v>
      </c>
      <c r="J3" t="s">
        <v>7</v>
      </c>
      <c r="K3">
        <v>0</v>
      </c>
    </row>
    <row r="4" spans="1:11" x14ac:dyDescent="0.25">
      <c r="A4" t="s">
        <v>0</v>
      </c>
      <c r="B4" t="s">
        <v>1</v>
      </c>
      <c r="C4" t="s">
        <v>266</v>
      </c>
      <c r="D4" t="s">
        <v>267</v>
      </c>
      <c r="E4" t="s">
        <v>59</v>
      </c>
      <c r="F4" t="s">
        <v>194</v>
      </c>
      <c r="G4" t="s">
        <v>195</v>
      </c>
      <c r="H4" s="23">
        <v>39959</v>
      </c>
      <c r="I4">
        <v>2</v>
      </c>
      <c r="J4" t="s">
        <v>7</v>
      </c>
      <c r="K4">
        <v>0</v>
      </c>
    </row>
    <row r="5" spans="1:11" x14ac:dyDescent="0.25">
      <c r="A5" t="s">
        <v>0</v>
      </c>
      <c r="B5" t="s">
        <v>1</v>
      </c>
      <c r="C5" t="s">
        <v>266</v>
      </c>
      <c r="D5" t="s">
        <v>267</v>
      </c>
      <c r="E5" t="s">
        <v>59</v>
      </c>
      <c r="F5" t="s">
        <v>194</v>
      </c>
      <c r="G5" t="s">
        <v>195</v>
      </c>
      <c r="H5" s="23">
        <v>39959</v>
      </c>
      <c r="I5">
        <v>2</v>
      </c>
      <c r="J5" t="s">
        <v>7</v>
      </c>
      <c r="K5">
        <v>0</v>
      </c>
    </row>
    <row r="6" spans="1:11" x14ac:dyDescent="0.25">
      <c r="A6" t="s">
        <v>0</v>
      </c>
      <c r="B6" t="s">
        <v>1</v>
      </c>
      <c r="C6" t="s">
        <v>266</v>
      </c>
      <c r="D6" t="s">
        <v>267</v>
      </c>
      <c r="E6" t="s">
        <v>59</v>
      </c>
      <c r="F6" t="s">
        <v>194</v>
      </c>
      <c r="G6" t="s">
        <v>195</v>
      </c>
      <c r="H6" s="23">
        <v>39959</v>
      </c>
      <c r="I6">
        <v>2</v>
      </c>
      <c r="J6" t="s">
        <v>7</v>
      </c>
      <c r="K6">
        <v>0</v>
      </c>
    </row>
    <row r="7" spans="1:11" x14ac:dyDescent="0.25">
      <c r="A7" t="s">
        <v>0</v>
      </c>
      <c r="B7" t="s">
        <v>1</v>
      </c>
      <c r="C7" t="s">
        <v>266</v>
      </c>
      <c r="D7" t="s">
        <v>267</v>
      </c>
      <c r="E7" t="s">
        <v>59</v>
      </c>
      <c r="F7" t="s">
        <v>194</v>
      </c>
      <c r="G7" t="s">
        <v>195</v>
      </c>
      <c r="H7" s="23">
        <v>39959</v>
      </c>
      <c r="I7">
        <v>2</v>
      </c>
      <c r="J7" t="s">
        <v>7</v>
      </c>
      <c r="K7">
        <v>0</v>
      </c>
    </row>
    <row r="8" spans="1:11" x14ac:dyDescent="0.25">
      <c r="A8" t="s">
        <v>0</v>
      </c>
      <c r="B8" t="s">
        <v>1</v>
      </c>
      <c r="C8" t="s">
        <v>266</v>
      </c>
      <c r="D8" t="s">
        <v>267</v>
      </c>
      <c r="E8" t="s">
        <v>59</v>
      </c>
      <c r="F8" t="s">
        <v>194</v>
      </c>
      <c r="G8" t="s">
        <v>195</v>
      </c>
      <c r="H8" s="23">
        <v>39959</v>
      </c>
      <c r="I8">
        <v>2</v>
      </c>
      <c r="J8" t="s">
        <v>7</v>
      </c>
      <c r="K8">
        <v>0</v>
      </c>
    </row>
    <row r="9" spans="1:11" x14ac:dyDescent="0.25">
      <c r="A9" t="s">
        <v>0</v>
      </c>
      <c r="B9" t="s">
        <v>1</v>
      </c>
      <c r="C9" t="s">
        <v>266</v>
      </c>
      <c r="D9" t="s">
        <v>267</v>
      </c>
      <c r="E9" t="s">
        <v>59</v>
      </c>
      <c r="F9" t="s">
        <v>194</v>
      </c>
      <c r="G9" t="s">
        <v>195</v>
      </c>
      <c r="H9" s="23">
        <v>39959</v>
      </c>
      <c r="I9">
        <v>2</v>
      </c>
      <c r="J9" t="s">
        <v>7</v>
      </c>
      <c r="K9">
        <v>0</v>
      </c>
    </row>
    <row r="10" spans="1:11" x14ac:dyDescent="0.25">
      <c r="A10" t="s">
        <v>0</v>
      </c>
      <c r="B10" t="s">
        <v>1</v>
      </c>
      <c r="C10" t="s">
        <v>266</v>
      </c>
      <c r="D10" t="s">
        <v>267</v>
      </c>
      <c r="E10" t="s">
        <v>59</v>
      </c>
      <c r="F10" t="s">
        <v>194</v>
      </c>
      <c r="G10" t="s">
        <v>195</v>
      </c>
      <c r="H10" s="23">
        <v>39959</v>
      </c>
      <c r="I10">
        <v>2</v>
      </c>
      <c r="J10" t="s">
        <v>7</v>
      </c>
      <c r="K10">
        <v>0</v>
      </c>
    </row>
    <row r="11" spans="1:11" x14ac:dyDescent="0.25">
      <c r="A11" t="s">
        <v>0</v>
      </c>
      <c r="B11" t="s">
        <v>1</v>
      </c>
      <c r="C11" t="s">
        <v>266</v>
      </c>
      <c r="D11" t="s">
        <v>267</v>
      </c>
      <c r="E11" t="s">
        <v>59</v>
      </c>
      <c r="F11" t="s">
        <v>194</v>
      </c>
      <c r="G11" t="s">
        <v>195</v>
      </c>
      <c r="H11" s="23">
        <v>39959</v>
      </c>
      <c r="I11">
        <v>2</v>
      </c>
      <c r="J11" t="s">
        <v>7</v>
      </c>
      <c r="K11">
        <v>0</v>
      </c>
    </row>
    <row r="12" spans="1:11" x14ac:dyDescent="0.25">
      <c r="A12" t="s">
        <v>0</v>
      </c>
      <c r="B12" t="s">
        <v>1</v>
      </c>
      <c r="C12" t="s">
        <v>266</v>
      </c>
      <c r="D12" t="s">
        <v>267</v>
      </c>
      <c r="E12" t="s">
        <v>59</v>
      </c>
      <c r="F12" t="s">
        <v>194</v>
      </c>
      <c r="G12" t="s">
        <v>195</v>
      </c>
      <c r="H12" s="23">
        <v>39959</v>
      </c>
      <c r="I12">
        <v>2</v>
      </c>
      <c r="J12" t="s">
        <v>7</v>
      </c>
      <c r="K12">
        <v>0</v>
      </c>
    </row>
    <row r="13" spans="1:11" x14ac:dyDescent="0.25">
      <c r="A13" t="s">
        <v>0</v>
      </c>
      <c r="B13" t="s">
        <v>1</v>
      </c>
      <c r="C13" t="s">
        <v>266</v>
      </c>
      <c r="D13" t="s">
        <v>267</v>
      </c>
      <c r="E13" t="s">
        <v>59</v>
      </c>
      <c r="F13" t="s">
        <v>194</v>
      </c>
      <c r="G13" t="s">
        <v>195</v>
      </c>
      <c r="H13" s="23">
        <v>39959</v>
      </c>
      <c r="I13">
        <v>2</v>
      </c>
      <c r="J13" t="s">
        <v>7</v>
      </c>
      <c r="K13">
        <v>0</v>
      </c>
    </row>
    <row r="14" spans="1:11" x14ac:dyDescent="0.25">
      <c r="A14" t="s">
        <v>0</v>
      </c>
      <c r="B14" t="s">
        <v>1</v>
      </c>
      <c r="C14" t="s">
        <v>266</v>
      </c>
      <c r="D14" t="s">
        <v>267</v>
      </c>
      <c r="E14" t="s">
        <v>59</v>
      </c>
      <c r="F14" t="s">
        <v>194</v>
      </c>
      <c r="G14" t="s">
        <v>195</v>
      </c>
      <c r="H14" s="23">
        <v>39959</v>
      </c>
      <c r="I14">
        <v>2</v>
      </c>
      <c r="J14" t="s">
        <v>7</v>
      </c>
      <c r="K14">
        <v>0</v>
      </c>
    </row>
    <row r="15" spans="1:11" x14ac:dyDescent="0.25">
      <c r="A15" t="s">
        <v>0</v>
      </c>
      <c r="B15" t="s">
        <v>1</v>
      </c>
      <c r="C15" t="s">
        <v>266</v>
      </c>
      <c r="D15" t="s">
        <v>267</v>
      </c>
      <c r="E15" t="s">
        <v>59</v>
      </c>
      <c r="F15" t="s">
        <v>194</v>
      </c>
      <c r="G15" t="s">
        <v>195</v>
      </c>
      <c r="H15" s="23">
        <v>39959</v>
      </c>
      <c r="I15">
        <v>2</v>
      </c>
      <c r="J15" t="s">
        <v>7</v>
      </c>
      <c r="K15">
        <v>0</v>
      </c>
    </row>
    <row r="16" spans="1:11" x14ac:dyDescent="0.25">
      <c r="A16" t="s">
        <v>0</v>
      </c>
      <c r="B16" t="s">
        <v>1</v>
      </c>
      <c r="C16" t="s">
        <v>266</v>
      </c>
      <c r="D16" t="s">
        <v>267</v>
      </c>
      <c r="E16" t="s">
        <v>59</v>
      </c>
      <c r="F16" t="s">
        <v>194</v>
      </c>
      <c r="G16" t="s">
        <v>195</v>
      </c>
      <c r="H16" s="23">
        <v>39959</v>
      </c>
      <c r="I16">
        <v>2</v>
      </c>
      <c r="J16" t="s">
        <v>7</v>
      </c>
      <c r="K16">
        <v>0</v>
      </c>
    </row>
    <row r="17" spans="1:11" x14ac:dyDescent="0.25">
      <c r="A17" t="s">
        <v>0</v>
      </c>
      <c r="B17" t="s">
        <v>1</v>
      </c>
      <c r="C17" t="s">
        <v>266</v>
      </c>
      <c r="D17" t="s">
        <v>267</v>
      </c>
      <c r="E17" t="s">
        <v>59</v>
      </c>
      <c r="F17" t="s">
        <v>194</v>
      </c>
      <c r="G17" t="s">
        <v>195</v>
      </c>
      <c r="H17" s="23">
        <v>39959</v>
      </c>
      <c r="I17">
        <v>2</v>
      </c>
      <c r="J17" t="s">
        <v>7</v>
      </c>
      <c r="K17">
        <v>0</v>
      </c>
    </row>
    <row r="18" spans="1:11" x14ac:dyDescent="0.25">
      <c r="A18" t="s">
        <v>0</v>
      </c>
      <c r="B18" t="s">
        <v>1</v>
      </c>
      <c r="C18" t="s">
        <v>266</v>
      </c>
      <c r="D18" t="s">
        <v>267</v>
      </c>
      <c r="E18" t="s">
        <v>59</v>
      </c>
      <c r="F18" t="s">
        <v>194</v>
      </c>
      <c r="G18" t="s">
        <v>195</v>
      </c>
      <c r="H18" s="23">
        <v>39959</v>
      </c>
      <c r="I18">
        <v>2</v>
      </c>
      <c r="J18" t="s">
        <v>7</v>
      </c>
      <c r="K18">
        <v>0</v>
      </c>
    </row>
    <row r="19" spans="1:11" x14ac:dyDescent="0.25">
      <c r="A19" t="s">
        <v>0</v>
      </c>
      <c r="B19" t="s">
        <v>1</v>
      </c>
      <c r="C19" t="s">
        <v>266</v>
      </c>
      <c r="D19" t="s">
        <v>267</v>
      </c>
      <c r="E19" t="s">
        <v>59</v>
      </c>
      <c r="F19" t="s">
        <v>194</v>
      </c>
      <c r="G19" t="s">
        <v>195</v>
      </c>
      <c r="H19" s="23">
        <v>39959</v>
      </c>
      <c r="I19">
        <v>2</v>
      </c>
      <c r="J19" t="s">
        <v>7</v>
      </c>
      <c r="K19">
        <v>0</v>
      </c>
    </row>
    <row r="20" spans="1:11" x14ac:dyDescent="0.25">
      <c r="A20" t="s">
        <v>0</v>
      </c>
      <c r="B20" t="s">
        <v>1</v>
      </c>
      <c r="C20" t="s">
        <v>266</v>
      </c>
      <c r="D20" t="s">
        <v>267</v>
      </c>
      <c r="E20" t="s">
        <v>59</v>
      </c>
      <c r="F20" t="s">
        <v>194</v>
      </c>
      <c r="G20" t="s">
        <v>195</v>
      </c>
      <c r="H20" s="23">
        <v>39959</v>
      </c>
      <c r="I20">
        <v>2</v>
      </c>
      <c r="J20" t="s">
        <v>7</v>
      </c>
      <c r="K20">
        <v>0</v>
      </c>
    </row>
    <row r="21" spans="1:11" x14ac:dyDescent="0.25">
      <c r="H21" s="23"/>
    </row>
    <row r="22" spans="1:11" x14ac:dyDescent="0.25">
      <c r="H22" s="23"/>
    </row>
    <row r="23" spans="1:11" x14ac:dyDescent="0.25">
      <c r="H23" s="23"/>
    </row>
    <row r="24" spans="1:11" x14ac:dyDescent="0.25">
      <c r="H24" s="23"/>
    </row>
    <row r="25" spans="1:11" x14ac:dyDescent="0.25">
      <c r="H25" s="23"/>
    </row>
    <row r="26" spans="1:11" x14ac:dyDescent="0.25">
      <c r="H26" s="23"/>
    </row>
    <row r="27" spans="1:11" x14ac:dyDescent="0.25">
      <c r="H27" s="23"/>
    </row>
  </sheetData>
  <sortState ref="A3:K29">
    <sortCondition ref="E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Charts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Demoss</dc:creator>
  <cp:lastModifiedBy>Wendy Link</cp:lastModifiedBy>
  <cp:lastPrinted>2011-11-03T19:13:37Z</cp:lastPrinted>
  <dcterms:created xsi:type="dcterms:W3CDTF">2011-10-24T23:28:26Z</dcterms:created>
  <dcterms:modified xsi:type="dcterms:W3CDTF">2013-08-19T16:35:22Z</dcterms:modified>
</cp:coreProperties>
</file>